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20604" windowHeight="9132" activeTab="5"/>
  </bookViews>
  <sheets>
    <sheet name="+прил 1" sheetId="1" r:id="rId1"/>
    <sheet name="+прил 2" sheetId="2" r:id="rId2"/>
    <sheet name="+прил 3" sheetId="3" r:id="rId3"/>
    <sheet name="+прил 4" sheetId="4" r:id="rId4"/>
    <sheet name="+прил 5" sheetId="5" r:id="rId5"/>
    <sheet name="+прил 6" sheetId="6" r:id="rId6"/>
  </sheets>
  <definedNames>
    <definedName name="_GoBack" localSheetId="2">'+прил 3'!#REF!</definedName>
    <definedName name="_xlnm.Print_Area" localSheetId="1">'+прил 2'!$A$1:$I$168</definedName>
    <definedName name="_xlnm.Print_Area" localSheetId="2">'+прил 3'!$A$1:$H$659</definedName>
    <definedName name="_xlnm.Print_Area" localSheetId="3">'+прил 4'!$A$1:$I$657</definedName>
    <definedName name="_xlnm.Print_Area" localSheetId="4">'+прил 5'!$A$1:$G$517</definedName>
  </definedNames>
  <calcPr fullCalcOnLoad="1"/>
</workbook>
</file>

<file path=xl/sharedStrings.xml><?xml version="1.0" encoding="utf-8"?>
<sst xmlns="http://schemas.openxmlformats.org/spreadsheetml/2006/main" count="7559" uniqueCount="1063">
  <si>
    <t>03 3 01 00000</t>
  </si>
  <si>
    <t>03 3 01 С1401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</si>
  <si>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</si>
  <si>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</si>
  <si>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</si>
  <si>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</si>
  <si>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</si>
  <si>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>08 4 00  00000</t>
  </si>
  <si>
    <t>03 1 01 00000</t>
  </si>
  <si>
    <t>03 1  011С401</t>
  </si>
  <si>
    <t>03 1 01 С1401</t>
  </si>
  <si>
    <t xml:space="preserve">Распределение бюджетных ассигнований 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</si>
  <si>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</si>
  <si>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Создание благоприятных условий для привлечения инвестиций в экономику муниципального образования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</si>
  <si>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</si>
  <si>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</si>
  <si>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</si>
  <si>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</si>
  <si>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</si>
  <si>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</si>
  <si>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</si>
  <si>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</si>
  <si>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</si>
  <si>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</si>
  <si>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>08 4 01 00000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</si>
  <si>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</si>
  <si>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</si>
  <si>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</si>
  <si>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</si>
  <si>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01 2 01 П1443</t>
  </si>
  <si>
    <t>07 1 01 00000</t>
  </si>
  <si>
    <t>07 3 02 00000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</si>
  <si>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</si>
  <si>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</si>
  <si>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</si>
  <si>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02 1 03 С1404</t>
  </si>
  <si>
    <t>07 1 01 П1490</t>
  </si>
  <si>
    <t>07 3 02 П1490</t>
  </si>
  <si>
    <t>Основное мероприятие «Оказание мер социальной поддержки реабилитированным лицам»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</si>
  <si>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</si>
  <si>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</si>
  <si>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</si>
  <si>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</si>
  <si>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</si>
  <si>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</si>
  <si>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</si>
  <si>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</si>
  <si>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07 2 01 00000</t>
  </si>
  <si>
    <t xml:space="preserve">по разделам, подразделам, целевым статьям (муниципальным программам и 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</si>
  <si>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</si>
  <si>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</si>
  <si>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</si>
  <si>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</si>
  <si>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</si>
  <si>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</si>
  <si>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</si>
  <si>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</si>
  <si>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</si>
  <si>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</si>
  <si>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</si>
  <si>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</si>
  <si>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</si>
  <si>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03 1 02  S3090</t>
  </si>
  <si>
    <t>03 1 02 S3090</t>
  </si>
  <si>
    <t>Обеспечение функционирования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</si>
  <si>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</si>
  <si>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«Профилактика правонарушений в Октябрьском районе Курской области»</t>
  </si>
  <si>
    <t>12 0 00 00000</t>
  </si>
  <si>
    <t>12 2 00 00000</t>
  </si>
  <si>
    <t>12 2 01 С1435</t>
  </si>
  <si>
    <t>12 1 00 00000</t>
  </si>
  <si>
    <t>12 1 01 00000</t>
  </si>
  <si>
    <t>12 1 01 С1435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</si>
  <si>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</si>
  <si>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</si>
  <si>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</si>
  <si>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</si>
  <si>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</si>
  <si>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</si>
  <si>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</si>
  <si>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</si>
  <si>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</si>
  <si>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</si>
  <si>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</si>
  <si>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</si>
  <si>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10</t>
  </si>
  <si>
    <t>400</t>
  </si>
  <si>
    <t>Осуществление отдельных государственных полномочий в сфере архивного дела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</si>
  <si>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</si>
  <si>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</si>
  <si>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</si>
  <si>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</si>
  <si>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</si>
  <si>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</si>
  <si>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</si>
  <si>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</si>
  <si>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</si>
  <si>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</si>
  <si>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</si>
  <si>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</si>
  <si>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</si>
  <si>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</si>
  <si>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</si>
  <si>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</si>
  <si>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</si>
  <si>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</si>
  <si>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</si>
  <si>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</si>
  <si>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</si>
  <si>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</si>
  <si>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</si>
  <si>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</si>
  <si>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</si>
  <si>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</si>
  <si>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</si>
  <si>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</si>
  <si>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</si>
  <si>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</si>
  <si>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</si>
  <si>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</si>
  <si>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</si>
  <si>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</si>
  <si>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</si>
  <si>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</si>
  <si>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</si>
  <si>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</si>
  <si>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</si>
  <si>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</si>
  <si>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</si>
  <si>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</si>
  <si>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</si>
  <si>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</si>
  <si>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</si>
  <si>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</si>
  <si>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</si>
  <si>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</si>
  <si>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</si>
  <si>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</si>
  <si>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</si>
  <si>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</si>
  <si>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</si>
  <si>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</si>
  <si>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12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</si>
  <si>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</si>
  <si>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</si>
  <si>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</si>
  <si>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</si>
  <si>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</si>
  <si>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</si>
  <si>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</si>
  <si>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</si>
  <si>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</si>
  <si>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</si>
  <si>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</si>
  <si>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</si>
  <si>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</si>
  <si>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</si>
  <si>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</si>
  <si>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</si>
  <si>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</si>
  <si>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</si>
  <si>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</si>
  <si>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</si>
  <si>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</si>
  <si>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</si>
  <si>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</si>
  <si>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</si>
  <si>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</si>
  <si>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</si>
  <si>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</si>
  <si>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ЖИЛИЩНО-КОММУНАЛЬНОЕ ХОЗЯЙСТВО</t>
  </si>
  <si>
    <t>05</t>
  </si>
  <si>
    <t>Коммунальное хозяйство</t>
  </si>
  <si>
    <t>Капитальные вложения в объекты государственной (муниципальной) собственности</t>
  </si>
  <si>
    <t xml:space="preserve">07 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</si>
  <si>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</si>
  <si>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</si>
  <si>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</si>
  <si>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</si>
  <si>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</si>
  <si>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</si>
  <si>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</si>
  <si>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</si>
  <si>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</si>
  <si>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</si>
  <si>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</si>
  <si>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</si>
  <si>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</si>
  <si>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</si>
  <si>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</si>
  <si>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</si>
  <si>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</si>
  <si>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</si>
  <si>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73 0 00 00000</t>
  </si>
  <si>
    <t>73 1 00 00000</t>
  </si>
  <si>
    <t>73 1 00 С1402</t>
  </si>
  <si>
    <t>77 0 00 00000</t>
  </si>
  <si>
    <t>74 0 00  00000</t>
  </si>
  <si>
    <t>74 1 00 00000</t>
  </si>
  <si>
    <t>74 1 00 С1402</t>
  </si>
  <si>
    <t>78 0 00 00000</t>
  </si>
  <si>
    <t>78 1 00 00000</t>
  </si>
  <si>
    <t>78 1 00 С1403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</si>
  <si>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</si>
  <si>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</si>
  <si>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</si>
  <si>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</si>
  <si>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</si>
  <si>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</si>
  <si>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</si>
  <si>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</si>
  <si>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</si>
  <si>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>Основное мероприятие «Организация временного трудоустройства граждан района»</t>
  </si>
  <si>
    <t>76 0 00 00000</t>
  </si>
  <si>
    <t>76 1 00 00000</t>
  </si>
  <si>
    <t>76 1 00 С1404</t>
  </si>
  <si>
    <t>77 2 00 00000</t>
  </si>
  <si>
    <t>79 0 00 00000</t>
  </si>
  <si>
    <t>79 1 00 00000</t>
  </si>
  <si>
    <t>79 1 00 С1401</t>
  </si>
  <si>
    <t>13 0 00 00000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</si>
  <si>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</si>
  <si>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</si>
  <si>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</si>
  <si>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</si>
  <si>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11 2 02 00000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</si>
  <si>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</si>
  <si>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</si>
  <si>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</si>
  <si>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</si>
  <si>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</si>
  <si>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</si>
  <si>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</si>
  <si>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</si>
  <si>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</si>
  <si>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</si>
  <si>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</si>
  <si>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</si>
  <si>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</si>
  <si>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</si>
  <si>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</si>
  <si>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</si>
  <si>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«Содействие развитию малого и среднего предпринимательства» муниципальной программы «Развитие экономики Октябрьского района Курской области»</t>
  </si>
  <si>
    <t>15 2 00 00000</t>
  </si>
  <si>
    <t>Основное мероприятие «Формирование положительного имиджа предпринимательства, развитие делового сотрудничества бизнеса и органов местного самоуправления»</t>
  </si>
  <si>
    <t>15 2 02 00000</t>
  </si>
  <si>
    <t>15 2  02 С1405</t>
  </si>
  <si>
    <t>15 2 02 С1405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</si>
  <si>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</si>
  <si>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</si>
  <si>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</si>
  <si>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</si>
  <si>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</si>
  <si>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</si>
  <si>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</si>
  <si>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</si>
  <si>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>03 2 01 00000</t>
  </si>
  <si>
    <t>Основное мероприятие «Реализация дошкольных образовательных программ»</t>
  </si>
  <si>
    <t>14 0 00 00000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</si>
  <si>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</si>
  <si>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</si>
  <si>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</si>
  <si>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14 2 01 13450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</si>
  <si>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</si>
  <si>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</si>
  <si>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</si>
  <si>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</si>
  <si>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</si>
  <si>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</si>
  <si>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</si>
  <si>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</si>
  <si>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</si>
  <si>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</si>
  <si>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</si>
  <si>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</si>
  <si>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</si>
  <si>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</si>
  <si>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</si>
  <si>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</si>
  <si>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</si>
  <si>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</si>
  <si>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</si>
  <si>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</si>
  <si>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</si>
  <si>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</si>
  <si>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02 2 00 00000</t>
  </si>
  <si>
    <t>01 0 00 00000</t>
  </si>
  <si>
    <t>02 2 02 00000</t>
  </si>
  <si>
    <t>Ежемесячное пособие на ребенка</t>
  </si>
  <si>
    <t>02 3 01 00000</t>
  </si>
  <si>
    <t>02 3 01 11130</t>
  </si>
  <si>
    <t>02 2 02 11170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</si>
  <si>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</si>
  <si>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</si>
  <si>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</si>
  <si>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</si>
  <si>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</si>
  <si>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</si>
  <si>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</si>
  <si>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</si>
  <si>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</si>
  <si>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>03 2 04 00000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</si>
  <si>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</si>
  <si>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</si>
  <si>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</si>
  <si>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</si>
  <si>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</si>
  <si>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</si>
  <si>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</si>
  <si>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03 1 00 00000</t>
  </si>
  <si>
    <t>03 2 01 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</si>
  <si>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</si>
  <si>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</si>
  <si>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</si>
  <si>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</si>
  <si>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</si>
  <si>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</si>
  <si>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03 2 02  13040</t>
  </si>
  <si>
    <t>03 2  02 13040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</si>
  <si>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</si>
  <si>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</si>
  <si>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</si>
  <si>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</si>
  <si>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>03 2 01 С1401</t>
  </si>
  <si>
    <t>Код бюджетной классификации Российской Федерации</t>
  </si>
  <si>
    <t>01 05 02 01 05 0000 510</t>
  </si>
  <si>
    <t>01 05 02 01 05 0000 610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</si>
  <si>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</si>
  <si>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</si>
  <si>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</si>
  <si>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</si>
  <si>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Основное мероприятие «Оказание мер социальной поддержки гражданам, имеющим звание «Ветеран труда» и труженикам тыла»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</si>
  <si>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услуг)</t>
  </si>
  <si>
    <t>77 2 00 12700</t>
  </si>
  <si>
    <t>77 2 00 12712</t>
  </si>
  <si>
    <t>11 2 02 П1424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</si>
  <si>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</si>
  <si>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Санитарно-эпидемиологическое благополучие</t>
  </si>
  <si>
    <t>Здравоохранение</t>
  </si>
  <si>
    <t>Дополнительное образование детей</t>
  </si>
  <si>
    <t>13</t>
  </si>
  <si>
    <t>07 3 01 С1417</t>
  </si>
  <si>
    <t>Создание условий для развития социальной и инженерной инфраструктуры муниципальных образований</t>
  </si>
  <si>
    <t>15 4 00 00000</t>
  </si>
  <si>
    <t>15 4 01 00000</t>
  </si>
  <si>
    <t>Подпрограмма "Содействие временной занятости отдельных категорий граждан" муниципальной программы "Развитие экономики Октябрьского района Курской области"</t>
  </si>
  <si>
    <t>03 3 02 00000</t>
  </si>
  <si>
    <t>Основное мероприятие «Социальная поддержка работников организаций дополнительного образования»</t>
  </si>
  <si>
    <t xml:space="preserve"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 </t>
  </si>
  <si>
    <t>Подпрограмма «Противодействие злоупотреблению наркотиками»  муниципальной программы  «Профилактика правонарушений в Октябрьском районе Курской области»</t>
  </si>
  <si>
    <t>04 0 00 0000</t>
  </si>
  <si>
    <t>07 2 02 00000</t>
  </si>
  <si>
    <t>07 2 02 S3600</t>
  </si>
  <si>
    <t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</t>
  </si>
  <si>
    <t>Обеспечение деятельности Администрации Октябрьского района Курской области</t>
  </si>
  <si>
    <t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</t>
  </si>
  <si>
    <t>Муниципальная  программа  «Развитие образования в Октябрьском районе Курской области»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</si>
  <si>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Октябрьском районе Курской области»</t>
  </si>
  <si>
    <t>15 4 01 С1436</t>
  </si>
  <si>
    <t>Основное мероприятие "Реализация основных общеобразовательных программ"</t>
  </si>
  <si>
    <t>Муниципальная программа "Развитие транспортной системы и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</si>
  <si>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обеспечение перевозки пассажиров в Октябрьском районе Курской области "</t>
  </si>
  <si>
    <t xml:space="preserve">11 3 00 00000 </t>
  </si>
  <si>
    <t>Основное мероприятие "Проведение мероприятий в области безопасности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</si>
  <si>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</si>
  <si>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</si>
  <si>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</si>
  <si>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07 2 01 L4970</t>
  </si>
  <si>
    <t>Основное мероприятие «Обеспечение жильем отдельных категорий граждан»</t>
  </si>
  <si>
    <t>Основное мероприятие «Организация оздоровления и отдыха детей»</t>
  </si>
  <si>
    <t>Содержание ребенка в семье опекуна  и приемной семье, а также вознаграждение, причитающееся приемному родителю</t>
  </si>
  <si>
    <t>Муниципальная программа Октябрьского района Курской области «Развитие образования в  Октябрьском районе Курской области»</t>
  </si>
  <si>
    <t>Муниципальная программа "Развитие информационного общества в Октябрьском районе Курской области"</t>
  </si>
  <si>
    <t>20 0 00 00000</t>
  </si>
  <si>
    <t>20 1 00 00000</t>
  </si>
  <si>
    <t>Основное мероприятие "Расширение, содержание, обслуживание ЕИКС, развитие и эксплуатация Электронного правительства"</t>
  </si>
  <si>
    <t>20 1 01 00000</t>
  </si>
  <si>
    <t>20 1 01 С1404</t>
  </si>
  <si>
    <t>20 2 00 00000</t>
  </si>
  <si>
    <t>Основное мероприятие «Обеспечение безопасности в информационно-телекоммуникационной среде, в том числе оснащение объектов сертифицированными программными средствами и средствами обработки информации с ограниченным доступом, повышение квалификации специалистов в сфере защиты информации»</t>
  </si>
  <si>
    <t xml:space="preserve">20 2 01 00000 </t>
  </si>
  <si>
    <t>20 2 01 С1404</t>
  </si>
  <si>
    <t>20 1 01 С1460</t>
  </si>
  <si>
    <t>20 1 01 С1401</t>
  </si>
  <si>
    <t>Реализация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общеобразовательных организациях</t>
  </si>
  <si>
    <t>Реализация мероприятий по обеспечению жильем молодых семей</t>
  </si>
  <si>
    <t>Подпрограмма "Электронное правительство" муниципальной программы "Развитие информационного общества в Октябрьском районе Курской области"</t>
  </si>
  <si>
    <t xml:space="preserve">непрограммным направлениям деятельности), группам видов расходов классификации  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</si>
  <si>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</si>
  <si>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Предоставление субсидий бюджетным, автономным учреждениям и иным некоммерческим организациям</t>
  </si>
  <si>
    <t>Реализация мероприятий, направленных на обеспечение правопорядка на территории муниципального образования</t>
  </si>
  <si>
    <t>Основное мероприятие «Расширение, содержание, обслуживание ЕИКС, развитие и эксплуатация Электронного правительства»</t>
  </si>
  <si>
    <t>Основное мероприятие «Капитальный ремонт,  ремонт и содержание автомобильных дорог общего пользования местного значения»</t>
  </si>
  <si>
    <t>Подпрограмма «Развитие дошкольного и общего образования детей» муниципальной программы «Развитие образования в Октябрьском районе Курской области»</t>
  </si>
  <si>
    <t>Подпрограмма «Развитие дополнительного образования и системы воспитания детей»  муниципальной  программы  «Развитие образования в Октябрьском районе Курской области»</t>
  </si>
  <si>
    <t xml:space="preserve">Молодежная политика </t>
  </si>
  <si>
    <t>Расходы на выплаты персоналу в целях обеспечения выполнения функций  государственным (муниципальными)  органами, казенными учреждениями, органами управления государственными внебюджетными фондами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</si>
  <si>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Октябрьском районе Курской области»</t>
  </si>
  <si>
    <t>МЕЖБЮДЖЕТНЫЕ ТРАНСФЕРТЫ ОБЩЕГО ХАРАКТЕРА БЮДЖЕТАМ БЮДЖЕТНОЙ СИСТЕМЫ РОССИЙСКОЙ ФЕДЕРАЦИИ</t>
  </si>
  <si>
    <t>09 1 02 С1437</t>
  </si>
  <si>
    <t>Основное мероприятие "Развитие и совершенствование организационных, информационных, материально-технических основ муниципальной службы в органах местного самоуправления</t>
  </si>
  <si>
    <t>09 1 02 00000</t>
  </si>
  <si>
    <t>09 1 02 59300</t>
  </si>
  <si>
    <t>77 2 00 13360</t>
  </si>
  <si>
    <t>Муниципальная программа «Повышение эффективности работы с молодежью, организация отдыха и оздоровления детей, развитие физической культуры и спорта в Октябрьском районе Курской области»</t>
  </si>
  <si>
    <t>Муниципальная программа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</si>
  <si>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</si>
  <si>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Подпрограмма «Оздоровление и отдых детей» муниципальной  программы «Повышение эффективности работы с молодежью, организация отдыха и оздоровления детей,развитие физической культуры и спорта в Октябрьском районе Курской области»</t>
  </si>
  <si>
    <t>14 2 00 00000</t>
  </si>
  <si>
    <t>Основное мероприятие "Проведение мероприятий в области организации и безопасности дорожного движения"</t>
  </si>
  <si>
    <t>03 1 02 S3080</t>
  </si>
  <si>
    <t>03 1 02 С1680</t>
  </si>
  <si>
    <t>03 1 02 С1690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</si>
  <si>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</si>
  <si>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Основное мероприятие «Строительство и (или) реконструкция автомобильных дорог общего пользования местного значения»</t>
  </si>
  <si>
    <t>11 2 01 00000</t>
  </si>
  <si>
    <t>Мероприятия по подготовке карт (планов) для установления границ муниципальных образований, текстового и графического описания местоположения границ населенных пунктов и внесению в Единый государственный реестр недвижимости сведений о границах муниципальных образований и границах населенных пунктов</t>
  </si>
  <si>
    <t>Приобретение горюче - смазочных материалов для организации перевозки обучающихся муниципальных общеобразовательных организаций</t>
  </si>
  <si>
    <t>07 2 02 13600</t>
  </si>
  <si>
    <t>08 4 01 13540</t>
  </si>
  <si>
    <t>03 1 02 13080</t>
  </si>
  <si>
    <t>03 1 02 13090</t>
  </si>
  <si>
    <t>Предоставление мер социальной поддержки работникам муниципальных образовательных организаций</t>
  </si>
  <si>
    <t>03 1 02 13060</t>
  </si>
  <si>
    <t>03 1 03 C1447</t>
  </si>
  <si>
    <t xml:space="preserve">Выравнивание бюджетной обеспеченности поселений (включая городские округа) </t>
  </si>
  <si>
    <t>13 2 00 00000</t>
  </si>
  <si>
    <t>13 2 03 00000</t>
  </si>
  <si>
    <t>13 2 03 13480</t>
  </si>
  <si>
    <t>13 2 01 00000</t>
  </si>
  <si>
    <t>13 2 01 С1401</t>
  </si>
  <si>
    <t>13 2 02 00000</t>
  </si>
  <si>
    <t>Основное мероприятие "Поддержание в состоянии постоянной готовности к использованию системы оповещения населения об опасностях, содержание ЕДДС"</t>
  </si>
  <si>
    <t>13 2 02 С1460</t>
  </si>
  <si>
    <t>Основное мероприятие "Обеспечение функционирования Административной комиссии"</t>
  </si>
  <si>
    <t>03 1 02 S1500</t>
  </si>
  <si>
    <t>Основное мероприятие «Создание  и  поддержание на достаточном уровне резерва материальных средств гражданской обороны, лекарственных средств, продовольственных запасов, медицинских изделий и оборудования для оперативной помощи пораженным"</t>
  </si>
  <si>
    <t>03 2 E4 00000</t>
  </si>
  <si>
    <t xml:space="preserve">Региональный проект "Успех каждого ребенка" </t>
  </si>
  <si>
    <t xml:space="preserve">Региональный проект "Цифровая образовательная среда" </t>
  </si>
  <si>
    <t>03 1 03 00000</t>
  </si>
  <si>
    <t>Основное мероприятие "Оказание мер поддержки в период обучения граждан, заключивших договор о целевом обучении"</t>
  </si>
  <si>
    <t>Муниципальная программа  "Защита населения и территории от чрезвычайных ситуаций, обеспечение пожарной безопасности и безопасности людей на водных объектах в Октябрьском районе Курской области"</t>
  </si>
  <si>
    <t>Подпрограмма "Снижение рисков и смягчение последствий чрезвычайных ситуаций природного и техногенного характера в Октябрьском районе Курской области"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 в Октябрьском районе Курской области"</t>
  </si>
  <si>
    <t>Основное мероприятие «Обеспечение деятельности, организация и выполнение функций учреждений образования»</t>
  </si>
  <si>
    <t>Основное мероприятие «Реализация основных общеобразовательных программ"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</si>
  <si>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</si>
  <si>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Основное мероприятие "Развитие и совершенствование организационных, информационных, материально-технических основ муниципальной службы в органах местного самоуправления"</t>
  </si>
  <si>
    <t>Муниципальная программа  "Защита населения и территории от чрезвычайных ситуаций, обеспечение пожарной безопасности и безопасности людей на водных объектах в Октябрьском районе Курской  области"</t>
  </si>
  <si>
    <t xml:space="preserve">Подпрограмма «Эффективная система межбюджетных отношений» муниципальной программы «Повышение эффективности управления финансами Октябрьского района Курской области» </t>
  </si>
  <si>
    <t xml:space="preserve">Муниципальная программа «Повышение эффективности управления финансами Октябрьского района Курской области»  </t>
  </si>
  <si>
    <t>Подпрограмма «Оздоровление и отдых детей» муниципальной  программы «Повышение эффективности работы с молодежью, организация отдыха и оздоровления детей,  развитие физической культуры и спорта в Октябрьском районе Курской области»</t>
  </si>
  <si>
    <t>03 3 E2 00000</t>
  </si>
  <si>
    <t>Расходы на выплаты персоналу в целях обеспечения выполнения функций  государственными (муниципальными)  органами, казенными учреждениями,органами управления,государственными внебюджетными фондами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</si>
  <si>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</si>
  <si>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 xml:space="preserve">Организация мероприятий при осуществлении деятельности по обращению с животными без владельцев  </t>
  </si>
  <si>
    <t>02 1 01 13221</t>
  </si>
  <si>
    <t>Субвенции местным бюджетам на содержание работников, осуществляющих отдельные государственные полномочия по назначению и  выплате ежемесячной выплаты на детей в возрасте от трех до семи лет включительно</t>
  </si>
  <si>
    <t>Основное мероприятие "Подготовка  карт (планов) для установления границ населенных пунктов сельских поселений, прочие мероприятия"</t>
  </si>
  <si>
    <t>Основное мероприятие "Подготовка  карт (планов) для установления границ населенных пунктов сельских поселений,прочие мероприятия"</t>
  </si>
  <si>
    <t>Иные межбюджетные трансферты на осуществление переданных полномочий муниципального района по ремонту и сохранению памятников истории и культуры</t>
  </si>
  <si>
    <t>Содержание работников, осуществляющих отдельные государственные полномочия по назначению и  выплате ежемесячной выплаты на детей в возрасте от трех до семи лет включительно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</si>
  <si>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</si>
  <si>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</si>
  <si>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 за счет средств субсидии из областного бюджета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</si>
  <si>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</si>
  <si>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13 2 01 С1460</t>
  </si>
  <si>
    <t>20 0 00 0000</t>
  </si>
  <si>
    <t>Муниципальная программа «Развитие транспортной системы и обеспечение перевозки пассажиров в Октябрьском районе 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</si>
  <si>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</si>
  <si>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Мероприятия, связанные с организацией отдыха детей в каникулярное время за счет субсидии из областного бюджета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</si>
  <si>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</si>
  <si>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
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</si>
  <si>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</si>
  <si>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Основное мероприятие «Финансовое обеспечение части полномочий по учету муниципального жилищного фонда, ведению в установленном порядке учета граждан в качестве нуждающихся в жилых помещениях, предоставляемых по договорам социального найма и договорам найма жилых помещений жилищного фонда социального использования, предоставлению в установленном порядке малоимущим гражданам по договорам социального найма жилых помещений муниципального жилищного фонда»</t>
  </si>
  <si>
    <t>Основное мероприятие «Финансовое обеспечение части полномочий по организации ремонтно-реставрационных работ и работ по содержанию и сохранению находящихся в собственности поселения объектов культурного наследия (памятников истории и культуры), расположенных на территории поселения»</t>
  </si>
  <si>
    <t>Основное мероприятие «Финансовое обеспечение части полномочий по организации в границах поселения водоснабжения населения, водоотведения в пределах полномочий, установленных законодательством Российской Федерации»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</si>
  <si>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</si>
  <si>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1 02 L3040</t>
  </si>
  <si>
    <t>07 3 01 S1500</t>
  </si>
  <si>
    <t>Мероприятия, направленные на  развитие социальной и инженерной инфраструктуры муниципального образования</t>
  </si>
  <si>
    <t>Мероприятия, направленные на развитие социальной и  инженерной инфраструктуры муниципального образования</t>
  </si>
  <si>
    <t>ФИЗИЧЕСКАЯ КУЛЬТУРА И СПОРТ</t>
  </si>
  <si>
    <t>Мероприятия по присмотру и уходу за детьми-инвалидами, детьми-сиротами и детьми, оставшимися без попечения родителей, детьми с туберкулезной интоксикацией и детьми других льготных категорий</t>
  </si>
  <si>
    <t>03 1 02 С1691</t>
  </si>
  <si>
    <t>03 1 02 13000</t>
  </si>
  <si>
    <t xml:space="preserve">03 1 02 13000 </t>
  </si>
  <si>
    <t xml:space="preserve">Мероприятия по организации присмотра и ухода за детьми в муниципальных дошкольных образовательных организациях </t>
  </si>
  <si>
    <t>03 1 02 С1692</t>
  </si>
  <si>
    <t>Мероприятия по организации питания обучающихся муниципальных общеообразовательных организаций</t>
  </si>
  <si>
    <t>Муниципальная  программа «Развитие образования в Октябрьском районе Курской области»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</si>
  <si>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</si>
  <si>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организации питания обучающихся муниципальных общеобразовательных организаций</t>
  </si>
  <si>
    <t>Ведомственная структура расходов бюджета</t>
  </si>
  <si>
    <t>Муниципальная  программа «Развитие образования в  Октябрьском районе Курской области»</t>
  </si>
  <si>
    <t>03 1 02 С1693</t>
  </si>
  <si>
    <t>Мероприятия по организации питания обучающихся с ограниченными возможностями здоровья, получающих начальное общее образование на дому</t>
  </si>
  <si>
    <t>02 3 01 R3020</t>
  </si>
  <si>
    <t>02 3 01 R3021</t>
  </si>
  <si>
    <t>Ежемесячная выплата на детей в возрасте от трех до семи лет включительно</t>
  </si>
  <si>
    <t>Ежемесячная выплата на детей в возрасте от трех до семи лет включительно, за счет областного бюджета</t>
  </si>
  <si>
    <t xml:space="preserve">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</si>
  <si>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</si>
  <si>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</si>
  <si>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</si>
  <si>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</si>
  <si>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</si>
  <si>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</si>
  <si>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2 00 00000 00 0000 000</t>
  </si>
  <si>
    <t xml:space="preserve">Региональный  проект "Современная школа"
</t>
  </si>
  <si>
    <t>03 2 E1 00000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</si>
  <si>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</si>
  <si>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</si>
  <si>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Код бюджетной классификации
Российской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</si>
  <si>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</si>
  <si>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</si>
  <si>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</si>
  <si>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</si>
  <si>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</si>
  <si>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</si>
  <si>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</si>
  <si>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</si>
  <si>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227.1    и  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</si>
  <si>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</si>
  <si>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</si>
  <si>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</si>
  <si>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</si>
  <si>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</si>
  <si>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</si>
  <si>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</si>
  <si>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</si>
  <si>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</si>
  <si>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</si>
  <si>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</si>
  <si>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</si>
  <si>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</si>
  <si>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</si>
  <si>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</si>
  <si>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</si>
  <si>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</si>
  <si>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</si>
  <si>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</si>
  <si>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</si>
  <si>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</si>
  <si>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</si>
  <si>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</si>
  <si>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</si>
  <si>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</si>
  <si>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</si>
  <si>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</si>
  <si>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</si>
  <si>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</si>
  <si>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</si>
  <si>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</si>
  <si>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</si>
  <si>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</si>
  <si>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</si>
  <si>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</si>
  <si>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</si>
  <si>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</si>
  <si>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</si>
  <si>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</si>
  <si>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 xml:space="preserve">1 05 04000 02 0000 110                             </t>
  </si>
  <si>
    <t>Налог, взимаемый в связи с применением патентной системы налогообложения</t>
  </si>
  <si>
    <t xml:space="preserve">1 05 04020 02 0000 110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</si>
  <si>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</si>
  <si>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</si>
  <si>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</si>
  <si>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</si>
  <si>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</si>
  <si>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</si>
  <si>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</si>
  <si>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</si>
  <si>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</si>
  <si>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</si>
  <si>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</si>
  <si>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</si>
  <si>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</si>
  <si>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</si>
  <si>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</si>
  <si>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</si>
  <si>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</si>
  <si>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</si>
  <si>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</si>
  <si>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</si>
  <si>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</si>
  <si>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</si>
  <si>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</si>
  <si>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</si>
  <si>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</si>
  <si>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</si>
  <si>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</si>
  <si>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</si>
  <si>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</si>
  <si>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</si>
  <si>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</si>
  <si>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</si>
  <si>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</si>
  <si>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</si>
  <si>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</si>
  <si>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</si>
  <si>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</si>
  <si>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</si>
  <si>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 получателями средств бюджетов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</si>
  <si>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</si>
  <si>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</si>
  <si>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</si>
  <si>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</si>
  <si>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</si>
  <si>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 продажи земельных участков, государственная  собственность  на которые не разграничена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</si>
  <si>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</si>
  <si>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</si>
  <si>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</si>
  <si>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</si>
  <si>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</si>
  <si>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</si>
  <si>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</si>
  <si>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</si>
  <si>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</si>
  <si>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</si>
  <si>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</si>
  <si>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</si>
  <si>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</si>
  <si>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</si>
  <si>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</si>
  <si>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</si>
  <si>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</si>
  <si>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</si>
  <si>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</si>
  <si>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</si>
  <si>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</si>
  <si>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</si>
  <si>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</si>
  <si>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</si>
  <si>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</si>
  <si>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</si>
  <si>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</si>
  <si>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2 02 10000 00 0000 150</t>
  </si>
  <si>
    <r>
      <t>Дотации бюджетам  бюджетной системы  Российской Федерации</t>
    </r>
    <r>
      <rPr>
        <sz val="10"/>
        <color indexed="8"/>
        <rFont val="Times New Roman"/>
        <family val="1"/>
      </rPr>
      <t xml:space="preserve">  </t>
    </r>
  </si>
  <si>
    <t>2 02 15001 00 0000 150</t>
  </si>
  <si>
    <t>Дотации  на выравнивание  бюджетной обеспеченности</t>
  </si>
  <si>
    <t>2 02 15001 05 0000 150</t>
  </si>
  <si>
    <t>Дотации бюджетам муниципальных районов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</si>
  <si>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</si>
  <si>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</si>
  <si>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2 02 25304 00 0000 150</t>
  </si>
  <si>
    <t>2 02 25304 05 0000 150</t>
  </si>
  <si>
    <t>2 02 29999 00 0000 150</t>
  </si>
  <si>
    <t xml:space="preserve">Прочие субсидии </t>
  </si>
  <si>
    <t>2 02 29999 05 0000 150</t>
  </si>
  <si>
    <t>Прочие субсидии бюджетам муниципальных районов</t>
  </si>
  <si>
    <t>2 02 30000 00 0000 150</t>
  </si>
  <si>
    <t>2 02 30013 00 0000 150</t>
  </si>
  <si>
    <t>2 02 30013 05 0000 150</t>
  </si>
  <si>
    <t>2 02 30027 00 0000 150</t>
  </si>
  <si>
    <t>2 02 30027 05 0000 150</t>
  </si>
  <si>
    <t>2 02 35302 00 0000 150</t>
  </si>
  <si>
    <t>2 02 35302 05 0000 150</t>
  </si>
  <si>
    <t>2 02 35303 00 0000 150</t>
  </si>
  <si>
    <t>2 02 35303 05 0000 150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</si>
  <si>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</si>
  <si>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</si>
  <si>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</si>
  <si>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</si>
  <si>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</si>
  <si>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</si>
  <si>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</si>
  <si>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</si>
  <si>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</si>
  <si>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</si>
  <si>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ВСЕГО ДОХОДОВ</t>
  </si>
  <si>
    <t>Источники  финансирования дефицита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</si>
  <si>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</si>
  <si>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</si>
  <si>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</si>
  <si>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</si>
  <si>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</si>
  <si>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</si>
  <si>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</si>
  <si>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</si>
  <si>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</si>
  <si>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</si>
  <si>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</si>
  <si>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</si>
  <si>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</si>
  <si>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</si>
  <si>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</si>
  <si>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</si>
  <si>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</si>
  <si>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</si>
  <si>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</si>
  <si>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</si>
  <si>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</si>
  <si>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</si>
  <si>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</si>
  <si>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</si>
  <si>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</si>
  <si>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</si>
  <si>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</si>
  <si>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</si>
  <si>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</si>
  <si>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</si>
  <si>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</si>
  <si>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</si>
  <si>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</si>
  <si>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</si>
  <si>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</si>
  <si>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</si>
  <si>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</si>
  <si>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</si>
  <si>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2 02 25169 00 0000 150</t>
  </si>
  <si>
    <t>2 02 25169 05 0000 150</t>
  </si>
  <si>
    <t>11 2 01 С1423</t>
  </si>
  <si>
    <t>03 3 01 С2003</t>
  </si>
  <si>
    <t>Обеспечение функционирования модели персонифицированного финансирования дополнительного образования детей</t>
  </si>
  <si>
    <t>1 12 01042 01 0000 120</t>
  </si>
  <si>
    <t>Плата за размещение твердых коммунальных отходов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</si>
  <si>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</si>
  <si>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</si>
  <si>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</si>
  <si>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</si>
  <si>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</si>
  <si>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</si>
  <si>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</si>
  <si>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1 16 01143 01 0000 140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</si>
  <si>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</si>
  <si>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</si>
  <si>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</si>
  <si>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</si>
  <si>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03 1 03 С1447</t>
  </si>
  <si>
    <t>Пенсионное обеспечение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</si>
  <si>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</si>
  <si>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02 2 01 00000</t>
  </si>
  <si>
    <t>Выплата пенсий за выслугу лет и доплат к пенсиям муниципальных служащих</t>
  </si>
  <si>
    <t>02 2  01 С1445</t>
  </si>
  <si>
    <t>02 2 01 С1445</t>
  </si>
  <si>
    <t>02 3  00 0000</t>
  </si>
  <si>
    <t>02 3 03 00000</t>
  </si>
  <si>
    <t>02 3 04 13190</t>
  </si>
  <si>
    <t>04 2 01 00000</t>
  </si>
  <si>
    <t>09 1  00 00000</t>
  </si>
  <si>
    <t xml:space="preserve">11 3 01 00000 </t>
  </si>
  <si>
    <t xml:space="preserve">Подпрограмма «Управление муниципальной программой  «Профилактика правонарушений в Октябрьском районе Курской области» </t>
  </si>
  <si>
    <t>Подпрограмма "Развитие системы защиты информации в Администрации Октябрьского района" муниципальной программы "Развитие информационного общества в Октябрьском районе Курской области"</t>
  </si>
  <si>
    <t>Основное мероприятие "Предоставление жилых помещений детям сиротам и детям, оставшимся без попечения родителей"</t>
  </si>
  <si>
    <t>02 3 05 00000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</si>
  <si>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 счет средств областного бюджета</t>
  </si>
  <si>
    <t>02 3 05 R0821</t>
  </si>
  <si>
    <t>2 02 35120 00 0000 150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</si>
  <si>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</si>
  <si>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</si>
  <si>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</si>
  <si>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</si>
  <si>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Обеспечение образовательных организаций материально технической базой для внедрения цифровой образовательной среды</t>
  </si>
  <si>
    <t>2 02 35082 05 0000 150</t>
  </si>
  <si>
    <t>2 02 35082 00 0000 150</t>
  </si>
  <si>
    <t>Мероприятия по организации питания обучающихся с ограниченными возможностями здоровья, обучающихся в муниципальных общеобразовательных учреждениях</t>
  </si>
  <si>
    <t>03 1 02 С1694</t>
  </si>
  <si>
    <t>2 02 35930 00 0000 150</t>
  </si>
  <si>
    <t>2 02 35930 05 0000 150</t>
  </si>
  <si>
    <t>03 1 02 11500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</si>
  <si>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</si>
  <si>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</si>
  <si>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</si>
  <si>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</si>
  <si>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</si>
  <si>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</si>
  <si>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</si>
  <si>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1 16 01070 01 1111 140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</si>
  <si>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</si>
  <si>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1 16 01073 01 1111 140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</si>
  <si>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</si>
  <si>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</si>
  <si>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охраны связи и информации</t>
  </si>
  <si>
    <t>1 16  01133 01 0000 140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</si>
  <si>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охраны связи и информации,налагаемые мировыми судьями, комиссиями по делам несовершеннолетних и защите их прав</t>
  </si>
  <si>
    <t xml:space="preserve">79 1 00 13120 </t>
  </si>
  <si>
    <t>ОХРАНА ОКРУЖАЮЩЕЙ СРЕДЫ</t>
  </si>
  <si>
    <t>Другие вопросы в области охраны окружающей среды</t>
  </si>
  <si>
    <t>Финансирование мероприятий, направленных на ликвидацию несанкционированных свалок</t>
  </si>
  <si>
    <t>Осуществление отдельных государственных полномочий по финансовому обеспечению расходов, связанных с оплатой жилых пеомещений, отопления и освещения работникам муниципальных образовательных организаций</t>
  </si>
  <si>
    <t>03 2 01 12799</t>
  </si>
  <si>
    <t>Мероприятия по организации завтраков обучающихся 1-4 классов  и льготной категории обучающихся из малоимущих и (или) многодетных семей, а также обучающихся с ограниченными возможностями здоровья в муниципальных образовательных организациях</t>
  </si>
  <si>
    <t>03 1 02 С1695</t>
  </si>
  <si>
    <t>Прочая закупка товаров, работ и услуг для обеспечения государственных (муниципальных) нужд</t>
  </si>
  <si>
    <t>03 2 02 С1401</t>
  </si>
  <si>
    <t>03 2 04 12799</t>
  </si>
  <si>
    <t>03 3 02 12799</t>
  </si>
  <si>
    <t>Субвенции местным бюджетам на 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учреждений культуры</t>
  </si>
  <si>
    <t>01 1 01 12802</t>
  </si>
  <si>
    <t>01 2 02 12802</t>
  </si>
  <si>
    <t>01 3 01 12802</t>
  </si>
  <si>
    <t>ГРБС</t>
  </si>
  <si>
    <t>001</t>
  </si>
  <si>
    <t>77 2 00 13220</t>
  </si>
  <si>
    <t>77 2 00 С1445</t>
  </si>
  <si>
    <t>77 2 00 13150</t>
  </si>
  <si>
    <t>77 2 00 13160</t>
  </si>
  <si>
    <t>77 2  00 11180</t>
  </si>
  <si>
    <t>77 2 00 11130</t>
  </si>
  <si>
    <t>77 2  00 13190</t>
  </si>
  <si>
    <t>77 2 00 R0821</t>
  </si>
  <si>
    <t>№ п/п</t>
  </si>
  <si>
    <t>Местные бюджеты</t>
  </si>
  <si>
    <t xml:space="preserve">ИТОГО по полномочиям </t>
  </si>
  <si>
    <t>ИТОГО на содержание работников, осуществляющих переданные полномочия</t>
  </si>
  <si>
    <t>ИТОГО на матзатраты по осуществлению переданных полномочий</t>
  </si>
  <si>
    <t>по обеспечению населения экологически чистой питьевой водой, водоотведению, обслуживанию систем водоснабжения, организации обеспечения и соблюдения санитарно-эпидемиологических требований к организации и эксплуатации зон санитарной охраны источников водоснабжения и водопроводов питьевого назначения, выполнению в границах поселения ремонтно-строительных работ (включая работы по организации подготовки проектно-сметной документации, изготовлению технических планов) систем водоснабжения населения, водоотведения в пределах полномочий, установленных законодательством Российской Федерации</t>
  </si>
  <si>
    <t xml:space="preserve"> по учету муниципального жилищного фонда, ведению в установленном порядке учета граждан в качестве нуждающихся в жилых помещениях, предоставляемых по договорам социального найма и договорам найма жилых помещений жилищного фонда социального использования, предоставлению в установленном порядке малоимущим гражданам по договорам социального найма жилых помещений муниципального жилищного фонда</t>
  </si>
  <si>
    <t>по организации ремонтно-реставрационных работ и работ по содержанию и сохранению находящихся в собственности поселения объектов культурного наследия (памятников истории и культуры), расположенных на территории поселения</t>
  </si>
  <si>
    <t>по содержанию автомобильных дорог местного значения в границах населенных пунктов поселения и обеспечению безопасности дорожного движения на них, обеспечению автомобильных дорог местного значения в границах населенных пунктов поселения необходимыми техническими средствами регулирования дорожного движения, организации выполнения ремонтно-строительных работ автомобильных дорог местного значения  и дорожных сооружений в границах населенных пунктов поселения, включая работы по разработке проектно-сметной документации, осуществлению информационного обеспечения пользователей автомобильными дорогами общего пользования местного значения, организации дорожного движения</t>
  </si>
  <si>
    <t>Итого по полномочию</t>
  </si>
  <si>
    <t>содержание работника (1,77 ставки) - 490 910,0 руб.</t>
  </si>
  <si>
    <t>1</t>
  </si>
  <si>
    <t>2</t>
  </si>
  <si>
    <t>4</t>
  </si>
  <si>
    <t xml:space="preserve">Октябрьский - всего </t>
  </si>
  <si>
    <t>Артюховский</t>
  </si>
  <si>
    <t>Большедолженковский</t>
  </si>
  <si>
    <t>3</t>
  </si>
  <si>
    <t>Дьяконовский</t>
  </si>
  <si>
    <t>Катыринский</t>
  </si>
  <si>
    <t>5</t>
  </si>
  <si>
    <t>Лобазовский</t>
  </si>
  <si>
    <t>6</t>
  </si>
  <si>
    <t>Никольский</t>
  </si>
  <si>
    <t>7</t>
  </si>
  <si>
    <t>Плотавский</t>
  </si>
  <si>
    <t>8</t>
  </si>
  <si>
    <t>Старковский</t>
  </si>
  <si>
    <t>9</t>
  </si>
  <si>
    <t>Филипповский</t>
  </si>
  <si>
    <t>Черницынский</t>
  </si>
  <si>
    <t>77 2 00 13170</t>
  </si>
  <si>
    <t>77 2 00 13180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</si>
  <si>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2023 год и на плановый период 2024 и 2025 годов</t>
  </si>
  <si>
    <t xml:space="preserve">2024 год </t>
  </si>
  <si>
    <t>сумма</t>
  </si>
  <si>
    <t xml:space="preserve">2023 год </t>
  </si>
  <si>
    <t>2025 год</t>
  </si>
  <si>
    <t>77 2 00 13310</t>
  </si>
  <si>
    <t>77 2 00 С1459</t>
  </si>
  <si>
    <t>77 2 00 С1436</t>
  </si>
  <si>
    <t>77 2 00  С1480</t>
  </si>
  <si>
    <t>77 2 00 С1405</t>
  </si>
  <si>
    <t>Поступление доходов в бюджет Октябрьского района Курской области в 2023 году и на плановый период 2024 и 2025 годов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</si>
  <si>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</si>
  <si>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</si>
  <si>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</si>
  <si>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</si>
  <si>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</si>
  <si>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</si>
  <si>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1 17 15000 00 0000 150</t>
  </si>
  <si>
    <t>Инициативные платежи</t>
  </si>
  <si>
    <t>1 17 15030 05 0000 150</t>
  </si>
  <si>
    <t>Инициативные платежи, зачисляемые в бюджеты муниципальных районов</t>
  </si>
  <si>
    <t xml:space="preserve">Сумма </t>
  </si>
  <si>
    <t xml:space="preserve"> 2023 год</t>
  </si>
  <si>
    <t>2024 год</t>
  </si>
  <si>
    <t>бюджета Октябрьского района Курской области на 2023 год и на плановый период 2024 и 2025 годов</t>
  </si>
  <si>
    <t>77 2  00 11170</t>
  </si>
  <si>
    <t>07 3 01 11500</t>
  </si>
  <si>
    <t>Субсидии муниципальным образованиям Курской области  на развитие социальной и инженерной инфраструктуры</t>
  </si>
  <si>
    <t>Реализация инициативного проекта "Проезд по ул, Народная в д,Анахина Черницынского сельсовета Октябрьского района"</t>
  </si>
  <si>
    <t>11 2 01 14006</t>
  </si>
  <si>
    <t>11 2 01 S4006</t>
  </si>
  <si>
    <t>77 2 00 13480</t>
  </si>
  <si>
    <t>Обеспечение и проведение выборов и референдумов</t>
  </si>
  <si>
    <t xml:space="preserve">Подготовка и проведение выборов </t>
  </si>
  <si>
    <t>77 3 00 С1441</t>
  </si>
  <si>
    <t>180000-85000</t>
  </si>
  <si>
    <t>Финансирование мероприятий, направленных на озеленение территорий</t>
  </si>
  <si>
    <t xml:space="preserve">02 0 00 00000 </t>
  </si>
  <si>
    <t xml:space="preserve">02 1 00 00000 </t>
  </si>
  <si>
    <t xml:space="preserve">02 1 00 13220 </t>
  </si>
  <si>
    <t>в том числе условно-утвержденные расходы</t>
  </si>
  <si>
    <t>Региональный проект "Успех каждого ребенка"</t>
  </si>
  <si>
    <t>03 3 Е2 50980</t>
  </si>
  <si>
    <t>03 3 Е2 00000</t>
  </si>
  <si>
    <t>Субсидия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</si>
  <si>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 3 E2 50980</t>
  </si>
  <si>
    <t>21 0 00 00000</t>
  </si>
  <si>
    <t>21 1 01 00000</t>
  </si>
  <si>
    <t>В том числе условно-утвержденные расходы</t>
  </si>
  <si>
    <t>77 2 00 С1423</t>
  </si>
  <si>
    <t xml:space="preserve">Октябрьского района Курской области на 2023 год   и на плановый пкриод 2024 и 2025 годов    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</si>
  <si>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2023 году</t>
  </si>
  <si>
    <t>Численность населения на 01.01.2022г. (чел.)</t>
  </si>
  <si>
    <t>содержание работника         (0,5 ставки) -                               138 700,0 руб.</t>
  </si>
  <si>
    <t>Итого источники финансирования                               дефицитов бюджетов</t>
  </si>
  <si>
    <t>77 2 00 13000</t>
  </si>
  <si>
    <t>Прочие Субсидии бюджетам  муниципальных образований на развитие социальной и инженерной инфраструктуры</t>
  </si>
  <si>
    <t>Прочие Субсидии на реализацию проекта "Народный бюджет" в Курской области</t>
  </si>
  <si>
    <t xml:space="preserve">Субвенции  бюджетам муниципальных районов на    осуществление отдельных государственных полномочий с соответствии с Законом Курской области "О наделении органов местного самоуправления муниципальных образований Курской области отделными государственными полномочиями Курской области в сфере трудовых отношений"  </t>
  </si>
  <si>
    <t>Субвенции бюджетам муниципальных районов по уплате услуг по доставке и пересылке ежемесячной  денежной выплаты на ребенка в возрасте от трех до семи лет включительно</t>
  </si>
  <si>
    <t xml:space="preserve">Субвенции  бюджетам муниципальных районов на содержание работников, осуществляющих отдельные   государственные полномочия по назначению и выплате ежемесячной выплаты на ребенка в возрасте от трех до семи лет включительно   </t>
  </si>
  <si>
    <t>Субвенции бюджетам муниципальных районов  на реализацию основных общеобразовательных и дополнительных оющеобразовательных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</si>
  <si>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</si>
  <si>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районов  на  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 </t>
  </si>
  <si>
    <t>Субвенции  бюджетам муниципальных районов на осуществление отдельных государственных полномочий Курской области в соответствии с Законом Курской области "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 дотаций на выравнивание бюджетной обеспеченности  городских и сельских поселений за счет средств областного бюджета"</t>
  </si>
  <si>
    <t xml:space="preserve">Субвенции  бюджетам 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    </t>
  </si>
  <si>
    <t xml:space="preserve">Cубвенции бюджетам муниципальных районов на осуществление выплаты компенсации части родительской платы </t>
  </si>
  <si>
    <t>Субвенции бюджетам муниципальных районов на содержание работников,осуществляющих переданные государственные полномочия по выплате компенсации части родительской  платы</t>
  </si>
  <si>
    <t>Субвенция  бюджетам муниципальных районов на осуществление 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 мероприятий при осуществлении деятельности по обращению с животными без владельцев "</t>
  </si>
  <si>
    <t>Субвенции муниципальных районов на  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</si>
  <si>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</si>
  <si>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Прочие субсидии бюджетам муниципальных образований на мероприятия по внесению в ЕГРН сведений о границах муниципальных образований и границах населенных пунктов</t>
  </si>
  <si>
    <t>Прочие 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</si>
  <si>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 xml:space="preserve">Субвенции 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</si>
  <si>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муниципальным районам на осуществление отдельных государственных полномочий по  финансовому обеспечению расходов, связанных с оплатой жилых помещений,отопления и освещения работникам муниципальных учреждений культуры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</si>
  <si>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</si>
  <si>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</si>
  <si>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
</t>
  </si>
  <si>
    <t xml:space="preserve"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
</t>
  </si>
  <si>
    <t xml:space="preserve"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</si>
  <si>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муниципальных районов на осуществление ежемесячных выплат на детей в возрасте от трех до семи лет включительно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</si>
  <si>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</si>
  <si>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</si>
  <si>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Субвенции бюджетам муниципальных районов на государственную регистрацию актов гражданского состояния
</t>
  </si>
  <si>
    <t xml:space="preserve">Субвенции бюджетам  на обеспечение мер социальной поддержки реабилитированных лиц и лиц, признанных пострадавшими от политических репрессий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</si>
  <si>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</si>
  <si>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</si>
  <si>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ежемесячных выплат на детей в возрасте от трех до семи лет включительно
</t>
  </si>
  <si>
    <t xml:space="preserve">Субвенции бюджетам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</si>
  <si>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</si>
  <si>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Субвенции бюджетам  на государственную регистрацию актов гражданского состояния
</t>
  </si>
  <si>
    <t>Нацилнальный проект "Образование"</t>
  </si>
  <si>
    <t>Федеральный проект "Патриотическое воспитание граждан Российской Федерации"</t>
  </si>
  <si>
    <t>03 2  EB 51790</t>
  </si>
  <si>
    <t>03 2  E0 00000</t>
  </si>
  <si>
    <t>03 2  EB 00000</t>
  </si>
  <si>
    <t>"Проведение мероприятий по обеспечению деятельности советников директоров по воспитанию и взаимодействию с детскими рбщественными объединениями в общеобразовательных организациях на 2023 год и на плановый период 2024 и 2025 годов"</t>
  </si>
  <si>
    <t>03 2 E4 52132</t>
  </si>
  <si>
    <t>Субсидия на обновление материально - 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 технической базой для внедрения цифровой образовательной среды)</t>
  </si>
  <si>
    <t xml:space="preserve">расходов бюджета  Октябрьского района Курской области на 2023 год   и на плановый период 2024 и 2025 годов                         </t>
  </si>
  <si>
    <t>03 2 E1 51723</t>
  </si>
  <si>
    <t>21 1 01 С1696</t>
  </si>
  <si>
    <t>21 1 01 С1698</t>
  </si>
  <si>
    <t>Муниципальная программа "Охрана окружающей среды в Октябрьском района"</t>
  </si>
  <si>
    <t>Подпрограмма "Улучшение состояния окружающей среды и внешнего облика территории Октябрьского района Курской области"</t>
  </si>
  <si>
    <t>Основное мероприятие "Ликвидация несанкционированных свалок, развитие экологического образования и воспитания населения, озеленение территории Октябрьского района Курской области"</t>
  </si>
  <si>
    <t xml:space="preserve">21 1 00 00000 </t>
  </si>
  <si>
    <t>Социальное обеспечение иные выплаты населению</t>
  </si>
  <si>
    <t>03 1 02 С2321</t>
  </si>
  <si>
    <t>01 3 01 12810</t>
  </si>
  <si>
    <t xml:space="preserve">2 02 25098 05 0000 150 </t>
  </si>
  <si>
    <t xml:space="preserve">2 02 25098 00 0000 150 </t>
  </si>
  <si>
    <t>Субсидия бюджетам бюджетной системы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</si>
  <si>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</si>
  <si>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2 02 25179 05 0000 150</t>
  </si>
  <si>
    <t>2 02 25179 00 0000 150</t>
  </si>
  <si>
    <t>Субсидии бюджетам на проведение меропроиятий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</si>
  <si>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районов на проведение меропроиятий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</si>
  <si>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2 02 40000 00 0000 150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</si>
  <si>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</si>
  <si>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</si>
  <si>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</si>
  <si>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</si>
  <si>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</si>
  <si>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Расходы на содержание работников, осуществляющих переданные полномочия по бюджетному учету</t>
  </si>
  <si>
    <t>77 2 00 П1492</t>
  </si>
  <si>
    <t>Расходы на содержание работников, осуществляющих переданные полномочия по внутреннему муниципальному финансовому контролю</t>
  </si>
  <si>
    <t>77 2 00 П1493</t>
  </si>
  <si>
    <t>79 100 П1491</t>
  </si>
  <si>
    <t>Расходы на содержание работников, осуществляющих функции по ведению бюджетного (бухгалтерского) учета и формированию бюджетной (бухгалтерской отчетности)</t>
  </si>
  <si>
    <t>01 3 01 L4670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</si>
  <si>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</si>
  <si>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Заработная плата и начисления на выплаты по оплате работников учреждений культура муниципальных районов за счет средств местного бюджета</t>
  </si>
  <si>
    <t>01 1 01 S2810</t>
  </si>
  <si>
    <t>01 3 01S2810</t>
  </si>
  <si>
    <t>79 1 00 С1460</t>
  </si>
  <si>
    <t>79 1  00 С1401</t>
  </si>
  <si>
    <t>79 1 00 С1691</t>
  </si>
  <si>
    <t>79 1 00 С1692</t>
  </si>
  <si>
    <t>79 1 00 13060</t>
  </si>
  <si>
    <t>79 1 00 S3060</t>
  </si>
  <si>
    <t>79 1 00 13030</t>
  </si>
  <si>
    <t>79 1 00 12799</t>
  </si>
  <si>
    <t>79 1 00 13080</t>
  </si>
  <si>
    <t>79 1 00 13090</t>
  </si>
  <si>
    <t>79 1 00 С1680</t>
  </si>
  <si>
    <t>79 1 00 С1690</t>
  </si>
  <si>
    <t>79 1 00 С1693</t>
  </si>
  <si>
    <t>79 1 00 С1694</t>
  </si>
  <si>
    <t>79 1 00 С1695</t>
  </si>
  <si>
    <t>79 1  E0 00000</t>
  </si>
  <si>
    <t>79 1  EB 00000</t>
  </si>
  <si>
    <t>79 1  EB 51790</t>
  </si>
  <si>
    <t>79 1 00 L3040</t>
  </si>
  <si>
    <t>79 1 00 S1500</t>
  </si>
  <si>
    <t>79 1 00 S3080</t>
  </si>
  <si>
    <t>79 1 00 S3090</t>
  </si>
  <si>
    <t>79 1  00 13040</t>
  </si>
  <si>
    <t>79 1 00 С2003</t>
  </si>
  <si>
    <t>79 1 00 С1447</t>
  </si>
  <si>
    <t>79 1 00 12802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</si>
  <si>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</si>
  <si>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</si>
  <si>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</si>
  <si>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</si>
  <si>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</si>
  <si>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</si>
  <si>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2 02 25210 00 0000 150</t>
  </si>
  <si>
    <t>2 02 25210 05 0000 150</t>
  </si>
  <si>
    <t>2 02 25467 00 0000 150</t>
  </si>
  <si>
    <t>Субсидии бюджетам на обеспечение развития  и укрепления  материально-технической базы домов культуры в населенных пунктах с числом жителей  до 50 тысяч человек</t>
  </si>
  <si>
    <t>2 02 25467 05 0000 150</t>
  </si>
  <si>
    <t>Субсидии бюджетам муниципальных районов на обеспечение развития  и укрепления  материально-технической базы домов культуры в населенных пунктах с числом жителей  до 50 тысяч человек</t>
  </si>
  <si>
    <t>Прочие субсидии муниципальным районам на заработную плату и начисления на выплаты по оплате труда работников учреждений культуры муниципальных районов</t>
  </si>
  <si>
    <t xml:space="preserve">Прочие субсидии бюджетам муниципальных районов на развитие социальной и инженерной инфраструктуры </t>
  </si>
  <si>
    <r>
      <t>Субвенции бюджетам бюджетной системы Российской Федерации</t>
    </r>
    <r>
      <rPr>
        <sz val="10"/>
        <rFont val="Times New Roman"/>
        <family val="1"/>
      </rPr>
      <t xml:space="preserve">  </t>
    </r>
  </si>
  <si>
    <r>
      <t>Субвенции муниципальным районам на осуществление отдельных государственных полномочий Курской области в соответствии с Законом 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по финансовому обеспечению расходов, связанных с оплатой жилых помещений, отопления и освещения работникам муниципальных образовательных  организаций</t>
    </r>
    <r>
      <rPr>
        <b/>
        <sz val="10"/>
        <rFont val="Times New Roman"/>
        <family val="1"/>
      </rPr>
      <t>"</t>
    </r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</si>
  <si>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</si>
  <si>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03 2 02 R3030</t>
  </si>
  <si>
    <t>Заработная плата и начисления на выплаты по оплате работников учреждений культура муниципальных районов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</si>
  <si>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</si>
  <si>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</si>
  <si>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образований на предоставление мер социальной поддержки работникам муниципальных образовательных организаций</t>
  </si>
  <si>
    <t>Прочие субсидии бюджетам муниципальных образований на приобретение горюче - смазочных маериалов для обеспечения подвоза обучающихся  в муниципальных общеобразовательных организациях к месту обучения и обратно</t>
  </si>
  <si>
    <t>Прочие субсидии бюджетам муниципальных образований на 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</si>
  <si>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 xml:space="preserve">Субвенции  бюджетам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созданию и обеспечению деятельности комиссий по делам несовершеннолетних и защите их прав"   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</si>
  <si>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</t>
  </si>
  <si>
    <t>Подпрограмма «Содействие временной занятости отдельных категорий граждан" муниципальной программы "Развитие экономики Октябрьского района Курской области»</t>
  </si>
  <si>
    <t>Муниципальная программа «Развитие информационного общества в Октябрьском районе Курской области»</t>
  </si>
  <si>
    <t>Подпрограмма «Электронное правительство» муниципальной программы «Развитие информационного общества в Октябрьском районе Курской области»</t>
  </si>
  <si>
    <t>Подпрограмма «Развитие системы защиты информации в Администрации Октябрьского района Курской области» муниципальной программы «Развитие информационного общества в Октябрьском районе Курской области»</t>
  </si>
  <si>
    <t>Основное мероприятие Строительство и (или) реконструкция автомобильных дорог общего пользования местного значения»</t>
  </si>
  <si>
    <t>Реализация инициативного проекта «Проезд по ул. Народная в д. Анахина Черницынского сельсовета Октябрьского района»</t>
  </si>
  <si>
    <t>21 1 00 00000</t>
  </si>
  <si>
    <t>матзатраты - 769 960,0 руб.</t>
  </si>
  <si>
    <t>Администрация Октябрьского района Курской области</t>
  </si>
  <si>
    <t>Основное мероприятие «Предоставление жилых помещений детям сиротам и детям, оставшимся без попечения родителей»</t>
  </si>
  <si>
    <t>Муниципальная программа Октябрьского района Курской области «Социальная  поддержка граждан в Октябрьском районе Курской области»</t>
  </si>
  <si>
    <t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 в Октябрьском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</si>
  <si>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 Октябрьском районе Курской области»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Октябрьском районе Курской области»</t>
  </si>
  <si>
    <t>Основное мероприятие «Обеспечение функционирования Административной комиссии»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</si>
  <si>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</si>
  <si>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79 1 00 R3030</t>
  </si>
  <si>
    <t>79 1 00 13040</t>
  </si>
  <si>
    <t xml:space="preserve">79 1 00 13060 </t>
  </si>
  <si>
    <t xml:space="preserve">79 1 00 13080 </t>
  </si>
  <si>
    <t xml:space="preserve">79 1 00 13090 </t>
  </si>
  <si>
    <t>79 1 EB 51790</t>
  </si>
  <si>
    <t xml:space="preserve">77 2 00 13000 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</si>
  <si>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</si>
  <si>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Субсидии в целях финансового обеспечения (возмещения), исполнения государственного (муниципального) социального заказа на оказание государственных (муниципальных) услуг в социальной сфере</t>
  </si>
  <si>
    <t>03 1 01 С1447</t>
  </si>
  <si>
    <t>03 1  01 С1447</t>
  </si>
  <si>
    <t>03 3 01 С1447</t>
  </si>
  <si>
    <t xml:space="preserve"> по внесению в Единый государственный реестр недвижимости сведений о границах муниципального образования, границах населенных пунктов и границах территориальных зон</t>
  </si>
  <si>
    <t>матзатраты 4 258 090,0 руб.</t>
  </si>
  <si>
    <t>за счет областного бюджета- 1036 570,0 руб.</t>
  </si>
  <si>
    <t>за счет собственных средств - 444 243,0 руб.</t>
  </si>
  <si>
    <t>содержание и ремонт автодорог -                                                         6 824 100,0  руб.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</si>
  <si>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</si>
  <si>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2 19 35082 05 0000 150</t>
  </si>
  <si>
    <t>Субвенции  бюджетам муниципальных районов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</si>
  <si>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Приложение №1 к решению Представительного Собрания Октябрьского района Курской области от 08.12.2022г №230 "О бюджете Октябрьского района Курской области на 2023 год и на плановый период 2024 и 2025 годов" (в редакции решений от 17.03.2023 № 246, от 20.06.2023 №261)                                         </t>
  </si>
  <si>
    <t xml:space="preserve">Приложение №2 к решению Представительного Собрания Октябрьского района Курской области от 08.12.2022г №230 "О бюджете Октябрьского района Курской области на 2023 год и на плановый период 2024 и 2025 годов" ( в редакции решений от 17.03.2023 №246, от 20.06.2023 №261)                                                                           </t>
  </si>
  <si>
    <t xml:space="preserve">Приложение №3 к решению Представительного Собрания Октябрьского района Курской области от 08.12.2022г №230 "О бюджете Октябрьского района Курской области на 2023 год и на плановый период 2024 и 2025 годов"  (в редакции решений от 17.03.2023 № 246,  от 20.06.2023 №261)                                                                                </t>
  </si>
  <si>
    <t xml:space="preserve">Приложение №4 к решению Представительного Собрания Октябрьского района Курской области от 08.12.2022г №230 "О бюджете Октябрьского района Курской области на 2023 год и на плановый период 2024 и 2025 годов"      ( в редакции решений  от 17.03.2023 № 246,  от 20.06.2023 №261)                                                                            </t>
  </si>
  <si>
    <t xml:space="preserve">Приложение №5 к решению Представительного Собрания Октябрьского района Курской области от 08.12.2022г №230 "О бюджете Октябрьского района Курской области на 2023 год и на плановый период 2024 и 2025 годов" (в редакции решений от 17.03.2023 №246,  от 20.06.2023 №261)                                                                            </t>
  </si>
  <si>
    <t xml:space="preserve">Приложение №6 к решению Представительного Собрания Октябрьского района Курской области  от 08.12.2022г №230 "О бюджете Октябрьского района Курской области на 2023 год и на плановый период 2024 и 2025 годов"  ( в редакции решений от 17.03.2023 №246,  от 20.06.2023 №261)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</si>
</sst>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  <numFmt numFmtId="182" formatCode="0.00000"/>
    <numFmt numFmtId="183" formatCode="000000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FC19]d\ mmmm\ yyyy\ &quot;г.&quot;"/>
    <numFmt numFmtId="187" formatCode="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sz val="12"/>
      <name val="Times New Roman Cyr"/>
      <family val="0"/>
    </font>
    <font>
      <b/>
      <sz val="22"/>
      <name val="Times New Roman"/>
      <family val="1"/>
    </font>
    <font>
      <b/>
      <sz val="2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40"/>
      <name val="Times New Roman"/>
      <family val="1"/>
    </font>
    <font>
      <sz val="12"/>
      <color indexed="8"/>
      <name val="Calibri"/>
      <family val="2"/>
    </font>
    <font>
      <sz val="2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B0F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5FAFF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0">
      <alignment/>
      <protection/>
    </xf>
    <xf numFmtId="0" fontId="18" fillId="0" borderId="0">
      <alignment/>
      <protection/>
    </xf>
    <xf numFmtId="0" fontId="76" fillId="0" borderId="0">
      <alignment/>
      <protection/>
    </xf>
    <xf numFmtId="0" fontId="18" fillId="0" borderId="0">
      <alignment/>
      <protection/>
    </xf>
    <xf numFmtId="0" fontId="76" fillId="0" borderId="0">
      <alignment/>
      <protection/>
    </xf>
    <xf numFmtId="0" fontId="18" fillId="0" borderId="0">
      <alignment/>
      <protection/>
    </xf>
    <xf numFmtId="0" fontId="76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170" fontId="77" fillId="0" borderId="0">
      <alignment vertical="top" wrapText="1"/>
      <protection/>
    </xf>
    <xf numFmtId="0" fontId="1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44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" fontId="11" fillId="32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72" fillId="0" borderId="0" xfId="0" applyFont="1" applyAlignment="1">
      <alignment/>
    </xf>
    <xf numFmtId="0" fontId="0" fillId="33" borderId="0" xfId="0" applyFill="1" applyAlignment="1">
      <alignment/>
    </xf>
    <xf numFmtId="0" fontId="84" fillId="0" borderId="0" xfId="0" applyFont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85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2" fillId="32" borderId="10" xfId="0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right"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2" fillId="35" borderId="10" xfId="0" applyNumberFormat="1" applyFont="1" applyFill="1" applyBorder="1" applyAlignment="1">
      <alignment horizontal="left" vertical="top"/>
    </xf>
    <xf numFmtId="49" fontId="12" fillId="35" borderId="10" xfId="0" applyNumberFormat="1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49" fontId="13" fillId="33" borderId="10" xfId="0" applyNumberFormat="1" applyFont="1" applyFill="1" applyBorder="1" applyAlignment="1">
      <alignment horizontal="left" vertical="top"/>
    </xf>
    <xf numFmtId="49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9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7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7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13" fillId="7" borderId="10" xfId="0" applyNumberFormat="1" applyFont="1" applyFill="1" applyBorder="1" applyAlignment="1">
      <alignment horizontal="center" vertical="center"/>
    </xf>
    <xf numFmtId="4" fontId="11" fillId="37" borderId="10" xfId="0" applyNumberFormat="1" applyFont="1" applyFill="1" applyBorder="1" applyAlignment="1">
      <alignment horizontal="center" vertical="center"/>
    </xf>
    <xf numFmtId="4" fontId="11" fillId="6" borderId="10" xfId="0" applyNumberFormat="1" applyFont="1" applyFill="1" applyBorder="1" applyAlignment="1">
      <alignment horizontal="center" vertical="center"/>
    </xf>
    <xf numFmtId="4" fontId="12" fillId="6" borderId="10" xfId="0" applyNumberFormat="1" applyFont="1" applyFill="1" applyBorder="1" applyAlignment="1">
      <alignment horizontal="center" vertical="center" wrapText="1"/>
    </xf>
    <xf numFmtId="4" fontId="13" fillId="38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6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4" fontId="11" fillId="35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88" fillId="0" borderId="10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vertical="center" wrapText="1"/>
    </xf>
    <xf numFmtId="0" fontId="84" fillId="39" borderId="10" xfId="0" applyFont="1" applyFill="1" applyBorder="1" applyAlignment="1">
      <alignment vertical="center"/>
    </xf>
    <xf numFmtId="4" fontId="11" fillId="39" borderId="1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4" fontId="12" fillId="36" borderId="10" xfId="0" applyNumberFormat="1" applyFont="1" applyFill="1" applyBorder="1" applyAlignment="1">
      <alignment horizontal="center" vertical="center" wrapText="1"/>
    </xf>
    <xf numFmtId="49" fontId="88" fillId="32" borderId="10" xfId="0" applyNumberFormat="1" applyFont="1" applyFill="1" applyBorder="1" applyAlignment="1">
      <alignment horizontal="center" vertical="center"/>
    </xf>
    <xf numFmtId="0" fontId="88" fillId="32" borderId="10" xfId="0" applyFont="1" applyFill="1" applyBorder="1" applyAlignment="1">
      <alignment horizontal="center" vertical="center"/>
    </xf>
    <xf numFmtId="4" fontId="88" fillId="0" borderId="10" xfId="0" applyNumberFormat="1" applyFont="1" applyFill="1" applyBorder="1" applyAlignment="1">
      <alignment horizontal="center" vertical="center"/>
    </xf>
    <xf numFmtId="4" fontId="88" fillId="0" borderId="10" xfId="0" applyNumberFormat="1" applyFont="1" applyFill="1" applyBorder="1" applyAlignment="1">
      <alignment horizontal="center" vertical="center" wrapText="1"/>
    </xf>
    <xf numFmtId="4" fontId="8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1" fillId="1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49" fontId="23" fillId="0" borderId="0" xfId="66" applyNumberFormat="1" applyFont="1" applyBorder="1" applyAlignment="1">
      <alignment/>
      <protection/>
    </xf>
    <xf numFmtId="49" fontId="27" fillId="0" borderId="0" xfId="66" applyNumberFormat="1" applyFont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7" fillId="4" borderId="10" xfId="66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49" fontId="27" fillId="14" borderId="10" xfId="66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Alignment="1">
      <alignment/>
    </xf>
    <xf numFmtId="3" fontId="27" fillId="9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4" fontId="27" fillId="37" borderId="10" xfId="0" applyNumberFormat="1" applyFont="1" applyFill="1" applyBorder="1" applyAlignment="1">
      <alignment horizontal="center" vertical="center"/>
    </xf>
    <xf numFmtId="4" fontId="27" fillId="40" borderId="10" xfId="0" applyNumberFormat="1" applyFont="1" applyFill="1" applyBorder="1" applyAlignment="1">
      <alignment horizontal="center" vertical="center"/>
    </xf>
    <xf numFmtId="4" fontId="27" fillId="0" borderId="10" xfId="66" applyNumberFormat="1" applyFont="1" applyFill="1" applyBorder="1" applyAlignment="1">
      <alignment horizontal="center" vertical="center"/>
      <protection/>
    </xf>
    <xf numFmtId="2" fontId="27" fillId="0" borderId="0" xfId="0" applyNumberFormat="1" applyFont="1" applyFill="1" applyBorder="1" applyAlignment="1">
      <alignment horizontal="center" vertical="center"/>
    </xf>
    <xf numFmtId="2" fontId="90" fillId="0" borderId="0" xfId="0" applyNumberFormat="1" applyFont="1" applyFill="1" applyBorder="1" applyAlignment="1">
      <alignment horizontal="center" vertical="center"/>
    </xf>
    <xf numFmtId="2" fontId="9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90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 vertical="center"/>
    </xf>
    <xf numFmtId="172" fontId="8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4" fontId="13" fillId="36" borderId="10" xfId="0" applyNumberFormat="1" applyFont="1" applyFill="1" applyBorder="1" applyAlignment="1">
      <alignment horizontal="center" vertical="center"/>
    </xf>
    <xf numFmtId="4" fontId="86" fillId="0" borderId="10" xfId="0" applyNumberFormat="1" applyFont="1" applyBorder="1" applyAlignment="1">
      <alignment horizontal="center" vertical="center"/>
    </xf>
    <xf numFmtId="2" fontId="8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4" fontId="86" fillId="0" borderId="10" xfId="0" applyNumberFormat="1" applyFont="1" applyBorder="1" applyAlignment="1">
      <alignment horizontal="center"/>
    </xf>
    <xf numFmtId="4" fontId="88" fillId="0" borderId="10" xfId="0" applyNumberFormat="1" applyFont="1" applyBorder="1" applyAlignment="1">
      <alignment horizontal="center"/>
    </xf>
    <xf numFmtId="2" fontId="8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88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7" fillId="0" borderId="10" xfId="66" applyNumberFormat="1" applyFont="1" applyFill="1" applyBorder="1" applyAlignment="1">
      <alignment horizontal="center" vertical="center"/>
      <protection/>
    </xf>
    <xf numFmtId="180" fontId="27" fillId="32" borderId="10" xfId="66" applyNumberFormat="1" applyFont="1" applyFill="1" applyBorder="1" applyAlignment="1">
      <alignment horizontal="left" vertical="center"/>
      <protection/>
    </xf>
    <xf numFmtId="3" fontId="27" fillId="0" borderId="10" xfId="66" applyNumberFormat="1" applyFont="1" applyFill="1" applyBorder="1" applyAlignment="1">
      <alignment horizontal="center" vertical="center"/>
      <protection/>
    </xf>
    <xf numFmtId="0" fontId="11" fillId="35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7" fillId="39" borderId="10" xfId="61" applyFont="1" applyFill="1" applyBorder="1" applyAlignment="1">
      <alignment horizontal="left" vertical="center" wrapText="1"/>
      <protection/>
    </xf>
    <xf numFmtId="0" fontId="12" fillId="36" borderId="10" xfId="0" applyFont="1" applyFill="1" applyBorder="1" applyAlignment="1">
      <alignment horizontal="left" vertical="top" wrapText="1"/>
    </xf>
    <xf numFmtId="0" fontId="86" fillId="6" borderId="10" xfId="0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9" fillId="0" borderId="0" xfId="0" applyFont="1" applyAlignment="1">
      <alignment/>
    </xf>
    <xf numFmtId="4" fontId="86" fillId="0" borderId="10" xfId="0" applyNumberFormat="1" applyFont="1" applyBorder="1" applyAlignment="1">
      <alignment/>
    </xf>
    <xf numFmtId="0" fontId="86" fillId="36" borderId="0" xfId="0" applyFont="1" applyFill="1" applyAlignment="1">
      <alignment/>
    </xf>
    <xf numFmtId="0" fontId="92" fillId="7" borderId="10" xfId="0" applyFont="1" applyFill="1" applyBorder="1" applyAlignment="1">
      <alignment/>
    </xf>
    <xf numFmtId="0" fontId="86" fillId="6" borderId="0" xfId="0" applyFont="1" applyFill="1" applyAlignment="1">
      <alignment/>
    </xf>
    <xf numFmtId="0" fontId="86" fillId="6" borderId="10" xfId="0" applyFont="1" applyFill="1" applyBorder="1" applyAlignment="1">
      <alignment/>
    </xf>
    <xf numFmtId="0" fontId="86" fillId="32" borderId="0" xfId="0" applyFont="1" applyFill="1" applyAlignment="1">
      <alignment/>
    </xf>
    <xf numFmtId="0" fontId="88" fillId="38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left" vertical="center" wrapText="1"/>
    </xf>
    <xf numFmtId="0" fontId="11" fillId="1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9" fillId="7" borderId="10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12" fillId="0" borderId="10" xfId="65" applyNumberFormat="1" applyFont="1" applyFill="1" applyBorder="1" applyAlignment="1">
      <alignment horizontal="left" vertical="center"/>
      <protection/>
    </xf>
    <xf numFmtId="0" fontId="88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9" fillId="7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89" fillId="6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center" wrapText="1"/>
    </xf>
    <xf numFmtId="0" fontId="88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0" fontId="13" fillId="37" borderId="10" xfId="0" applyNumberFormat="1" applyFont="1" applyFill="1" applyBorder="1" applyAlignment="1">
      <alignment horizontal="left" vertical="top" wrapText="1"/>
    </xf>
    <xf numFmtId="49" fontId="13" fillId="37" borderId="1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top"/>
    </xf>
    <xf numFmtId="0" fontId="32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top" wrapText="1"/>
    </xf>
    <xf numFmtId="49" fontId="14" fillId="32" borderId="10" xfId="0" applyNumberFormat="1" applyFont="1" applyFill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 vertical="center"/>
    </xf>
    <xf numFmtId="4" fontId="33" fillId="35" borderId="10" xfId="0" applyNumberFormat="1" applyFont="1" applyFill="1" applyBorder="1" applyAlignment="1">
      <alignment horizontal="center" vertical="top"/>
    </xf>
    <xf numFmtId="0" fontId="33" fillId="32" borderId="10" xfId="0" applyFont="1" applyFill="1" applyBorder="1" applyAlignment="1">
      <alignment vertical="top" wrapText="1"/>
    </xf>
    <xf numFmtId="0" fontId="33" fillId="32" borderId="10" xfId="0" applyFont="1" applyFill="1" applyBorder="1" applyAlignment="1">
      <alignment horizontal="center" vertical="center" wrapText="1"/>
    </xf>
    <xf numFmtId="49" fontId="33" fillId="32" borderId="10" xfId="0" applyNumberFormat="1" applyFont="1" applyFill="1" applyBorder="1" applyAlignment="1">
      <alignment horizontal="center" vertical="center" wrapText="1"/>
    </xf>
    <xf numFmtId="4" fontId="33" fillId="32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0" fontId="32" fillId="32" borderId="10" xfId="0" applyFont="1" applyFill="1" applyBorder="1" applyAlignment="1">
      <alignment horizontal="center" vertical="center" wrapText="1"/>
    </xf>
    <xf numFmtId="49" fontId="32" fillId="32" borderId="10" xfId="0" applyNumberFormat="1" applyFont="1" applyFill="1" applyBorder="1" applyAlignment="1">
      <alignment horizontal="center" vertical="center"/>
    </xf>
    <xf numFmtId="4" fontId="32" fillId="32" borderId="10" xfId="0" applyNumberFormat="1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vertical="top" wrapText="1"/>
    </xf>
    <xf numFmtId="49" fontId="33" fillId="32" borderId="10" xfId="0" applyNumberFormat="1" applyFont="1" applyFill="1" applyBorder="1" applyAlignment="1">
      <alignment horizontal="center" vertical="center"/>
    </xf>
    <xf numFmtId="4" fontId="33" fillId="32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top" wrapText="1"/>
    </xf>
    <xf numFmtId="0" fontId="93" fillId="0" borderId="10" xfId="0" applyFont="1" applyBorder="1" applyAlignment="1">
      <alignment vertical="top" wrapText="1"/>
    </xf>
    <xf numFmtId="4" fontId="32" fillId="32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93" fillId="32" borderId="10" xfId="0" applyFont="1" applyFill="1" applyBorder="1" applyAlignment="1">
      <alignment vertical="top" wrapText="1"/>
    </xf>
    <xf numFmtId="0" fontId="32" fillId="36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top" wrapText="1"/>
    </xf>
    <xf numFmtId="0" fontId="32" fillId="32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top" wrapText="1"/>
    </xf>
    <xf numFmtId="49" fontId="33" fillId="32" borderId="10" xfId="0" applyNumberFormat="1" applyFont="1" applyFill="1" applyBorder="1" applyAlignment="1">
      <alignment horizontal="center" vertical="top"/>
    </xf>
    <xf numFmtId="4" fontId="93" fillId="0" borderId="10" xfId="0" applyNumberFormat="1" applyFont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left" vertical="top" wrapText="1"/>
    </xf>
    <xf numFmtId="1" fontId="32" fillId="32" borderId="10" xfId="0" applyNumberFormat="1" applyFont="1" applyFill="1" applyBorder="1" applyAlignment="1">
      <alignment horizontal="center" vertical="center"/>
    </xf>
    <xf numFmtId="172" fontId="32" fillId="32" borderId="10" xfId="0" applyNumberFormat="1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0" xfId="0" applyFont="1" applyAlignment="1">
      <alignment vertical="top" wrapText="1"/>
    </xf>
    <xf numFmtId="4" fontId="85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top" wrapText="1"/>
    </xf>
    <xf numFmtId="0" fontId="12" fillId="36" borderId="15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left" vertical="top" wrapText="1"/>
    </xf>
    <xf numFmtId="4" fontId="12" fillId="0" borderId="16" xfId="0" applyNumberFormat="1" applyFont="1" applyFill="1" applyBorder="1" applyAlignment="1">
      <alignment horizontal="center" vertical="center"/>
    </xf>
    <xf numFmtId="0" fontId="32" fillId="0" borderId="10" xfId="64" applyNumberFormat="1" applyFont="1" applyBorder="1" applyAlignment="1">
      <alignment horizontal="left" wrapText="1"/>
      <protection/>
    </xf>
    <xf numFmtId="0" fontId="12" fillId="0" borderId="10" xfId="64" applyNumberFormat="1" applyFont="1" applyBorder="1" applyAlignment="1">
      <alignment horizontal="left" wrapText="1"/>
      <protection/>
    </xf>
    <xf numFmtId="0" fontId="32" fillId="0" borderId="15" xfId="64" applyNumberFormat="1" applyFont="1" applyBorder="1" applyAlignment="1">
      <alignment horizontal="left" wrapText="1"/>
      <protection/>
    </xf>
    <xf numFmtId="49" fontId="12" fillId="32" borderId="16" xfId="0" applyNumberFormat="1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35" fillId="0" borderId="12" xfId="64" applyNumberFormat="1" applyFont="1" applyBorder="1" applyAlignment="1">
      <alignment horizontal="left" wrapText="1"/>
      <protection/>
    </xf>
    <xf numFmtId="0" fontId="35" fillId="0" borderId="10" xfId="64" applyNumberFormat="1" applyFont="1" applyBorder="1" applyAlignment="1">
      <alignment horizontal="left" wrapText="1"/>
      <protection/>
    </xf>
    <xf numFmtId="0" fontId="12" fillId="32" borderId="10" xfId="0" applyFont="1" applyFill="1" applyBorder="1" applyAlignment="1">
      <alignment horizontal="justify" vertical="top" wrapText="1"/>
    </xf>
    <xf numFmtId="0" fontId="88" fillId="0" borderId="13" xfId="0" applyFont="1" applyBorder="1" applyAlignment="1">
      <alignment/>
    </xf>
    <xf numFmtId="0" fontId="11" fillId="37" borderId="14" xfId="0" applyFont="1" applyFill="1" applyBorder="1" applyAlignment="1">
      <alignment horizontal="left" vertical="top" wrapText="1"/>
    </xf>
    <xf numFmtId="0" fontId="11" fillId="13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88" fillId="0" borderId="14" xfId="0" applyFont="1" applyBorder="1" applyAlignment="1">
      <alignment horizontal="left" vertical="top" wrapText="1"/>
    </xf>
    <xf numFmtId="0" fontId="11" fillId="7" borderId="14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88" fillId="0" borderId="14" xfId="0" applyFont="1" applyFill="1" applyBorder="1" applyAlignment="1">
      <alignment horizontal="left" vertical="top" wrapText="1"/>
    </xf>
    <xf numFmtId="0" fontId="89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89" fillId="7" borderId="14" xfId="0" applyFont="1" applyFill="1" applyBorder="1" applyAlignment="1">
      <alignment horizontal="left" vertical="top" wrapText="1"/>
    </xf>
    <xf numFmtId="0" fontId="11" fillId="6" borderId="14" xfId="0" applyFont="1" applyFill="1" applyBorder="1" applyAlignment="1">
      <alignment horizontal="left" vertical="top" wrapText="1"/>
    </xf>
    <xf numFmtId="0" fontId="89" fillId="6" borderId="14" xfId="0" applyFont="1" applyFill="1" applyBorder="1" applyAlignment="1">
      <alignment horizontal="left" vertical="top" wrapText="1"/>
    </xf>
    <xf numFmtId="4" fontId="13" fillId="6" borderId="10" xfId="0" applyNumberFormat="1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left" vertical="top" wrapText="1"/>
    </xf>
    <xf numFmtId="0" fontId="13" fillId="36" borderId="14" xfId="0" applyFont="1" applyFill="1" applyBorder="1" applyAlignment="1">
      <alignment horizontal="left" vertical="top" wrapText="1"/>
    </xf>
    <xf numFmtId="0" fontId="12" fillId="0" borderId="14" xfId="0" applyNumberFormat="1" applyFont="1" applyFill="1" applyBorder="1" applyAlignment="1">
      <alignment horizontal="left" vertical="top" wrapText="1"/>
    </xf>
    <xf numFmtId="0" fontId="12" fillId="0" borderId="14" xfId="0" applyNumberFormat="1" applyFont="1" applyFill="1" applyBorder="1" applyAlignment="1">
      <alignment horizontal="left" wrapText="1"/>
    </xf>
    <xf numFmtId="1" fontId="13" fillId="38" borderId="14" xfId="0" applyNumberFormat="1" applyFont="1" applyFill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/>
    </xf>
    <xf numFmtId="0" fontId="88" fillId="0" borderId="17" xfId="0" applyFont="1" applyBorder="1" applyAlignment="1">
      <alignment horizontal="left" vertical="top" wrapText="1"/>
    </xf>
    <xf numFmtId="0" fontId="88" fillId="36" borderId="10" xfId="0" applyFont="1" applyFill="1" applyBorder="1" applyAlignment="1">
      <alignment horizontal="left" vertical="center"/>
    </xf>
    <xf numFmtId="0" fontId="88" fillId="36" borderId="14" xfId="0" applyFont="1" applyFill="1" applyBorder="1" applyAlignment="1">
      <alignment horizontal="left" vertical="top" wrapText="1"/>
    </xf>
    <xf numFmtId="0" fontId="88" fillId="0" borderId="10" xfId="0" applyFont="1" applyFill="1" applyBorder="1" applyAlignment="1">
      <alignment horizontal="left" vertical="top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5" xfId="64" applyNumberFormat="1" applyFont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3" fontId="88" fillId="0" borderId="10" xfId="0" applyNumberFormat="1" applyFont="1" applyBorder="1" applyAlignment="1">
      <alignment horizontal="center" vertical="center"/>
    </xf>
    <xf numFmtId="0" fontId="12" fillId="0" borderId="14" xfId="64" applyNumberFormat="1" applyFont="1" applyBorder="1" applyAlignment="1">
      <alignment horizontal="left" wrapText="1"/>
      <protection/>
    </xf>
    <xf numFmtId="172" fontId="88" fillId="0" borderId="10" xfId="0" applyNumberFormat="1" applyFont="1" applyBorder="1" applyAlignment="1">
      <alignment horizontal="center" vertical="center"/>
    </xf>
    <xf numFmtId="2" fontId="88" fillId="0" borderId="10" xfId="0" applyNumberFormat="1" applyFont="1" applyBorder="1" applyAlignment="1">
      <alignment horizontal="center"/>
    </xf>
    <xf numFmtId="180" fontId="88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4" fontId="89" fillId="0" borderId="10" xfId="0" applyNumberFormat="1" applyFont="1" applyFill="1" applyBorder="1" applyAlignment="1">
      <alignment horizontal="center" vertical="center"/>
    </xf>
    <xf numFmtId="3" fontId="88" fillId="0" borderId="10" xfId="0" applyNumberFormat="1" applyFont="1" applyBorder="1" applyAlignment="1">
      <alignment horizontal="center"/>
    </xf>
    <xf numFmtId="2" fontId="89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32" fillId="0" borderId="0" xfId="64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33" fillId="41" borderId="10" xfId="0" applyFont="1" applyFill="1" applyBorder="1" applyAlignment="1">
      <alignment vertical="top" wrapText="1"/>
    </xf>
    <xf numFmtId="49" fontId="33" fillId="41" borderId="10" xfId="0" applyNumberFormat="1" applyFont="1" applyFill="1" applyBorder="1" applyAlignment="1">
      <alignment horizontal="center" vertical="center"/>
    </xf>
    <xf numFmtId="49" fontId="32" fillId="41" borderId="10" xfId="0" applyNumberFormat="1" applyFont="1" applyFill="1" applyBorder="1" applyAlignment="1">
      <alignment horizontal="center" vertical="center"/>
    </xf>
    <xf numFmtId="4" fontId="33" fillId="41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vertical="top" wrapText="1"/>
    </xf>
    <xf numFmtId="49" fontId="16" fillId="41" borderId="10" xfId="0" applyNumberFormat="1" applyFont="1" applyFill="1" applyBorder="1" applyAlignment="1">
      <alignment horizontal="center" vertical="center" wrapText="1"/>
    </xf>
    <xf numFmtId="4" fontId="33" fillId="41" borderId="10" xfId="0" applyNumberFormat="1" applyFont="1" applyFill="1" applyBorder="1" applyAlignment="1">
      <alignment horizontal="center" vertical="center" wrapText="1"/>
    </xf>
    <xf numFmtId="0" fontId="33" fillId="41" borderId="10" xfId="0" applyFont="1" applyFill="1" applyBorder="1" applyAlignment="1">
      <alignment horizontal="center" vertical="center" wrapText="1"/>
    </xf>
    <xf numFmtId="49" fontId="33" fillId="41" borderId="10" xfId="0" applyNumberFormat="1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vertical="top" wrapText="1"/>
    </xf>
    <xf numFmtId="0" fontId="36" fillId="32" borderId="10" xfId="0" applyFont="1" applyFill="1" applyBorder="1" applyAlignment="1">
      <alignment horizontal="center" vertical="center" wrapText="1"/>
    </xf>
    <xf numFmtId="49" fontId="36" fillId="32" borderId="10" xfId="0" applyNumberFormat="1" applyFont="1" applyFill="1" applyBorder="1" applyAlignment="1">
      <alignment horizontal="center" vertical="center"/>
    </xf>
    <xf numFmtId="4" fontId="36" fillId="32" borderId="10" xfId="0" applyNumberFormat="1" applyFont="1" applyFill="1" applyBorder="1" applyAlignment="1">
      <alignment horizontal="center" vertical="center"/>
    </xf>
    <xf numFmtId="4" fontId="85" fillId="0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49" fontId="94" fillId="32" borderId="10" xfId="0" applyNumberFormat="1" applyFont="1" applyFill="1" applyBorder="1" applyAlignment="1">
      <alignment horizontal="center" vertical="center"/>
    </xf>
    <xf numFmtId="0" fontId="94" fillId="32" borderId="10" xfId="0" applyFont="1" applyFill="1" applyBorder="1" applyAlignment="1">
      <alignment horizontal="center" vertical="center"/>
    </xf>
    <xf numFmtId="4" fontId="94" fillId="0" borderId="10" xfId="0" applyNumberFormat="1" applyFont="1" applyFill="1" applyBorder="1" applyAlignment="1">
      <alignment horizontal="center" vertical="center"/>
    </xf>
    <xf numFmtId="4" fontId="94" fillId="0" borderId="10" xfId="0" applyNumberFormat="1" applyFont="1" applyBorder="1" applyAlignment="1">
      <alignment horizontal="center" vertical="center"/>
    </xf>
    <xf numFmtId="4" fontId="72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 vertical="center"/>
    </xf>
    <xf numFmtId="4" fontId="32" fillId="36" borderId="10" xfId="0" applyNumberFormat="1" applyFont="1" applyFill="1" applyBorder="1" applyAlignment="1">
      <alignment horizontal="center" vertical="center" wrapText="1"/>
    </xf>
    <xf numFmtId="0" fontId="32" fillId="41" borderId="10" xfId="0" applyFont="1" applyFill="1" applyBorder="1" applyAlignment="1">
      <alignment horizontal="left" vertical="top" wrapText="1"/>
    </xf>
    <xf numFmtId="0" fontId="32" fillId="41" borderId="10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/>
    </xf>
    <xf numFmtId="0" fontId="32" fillId="0" borderId="15" xfId="64" applyNumberFormat="1" applyFont="1" applyBorder="1" applyAlignment="1">
      <alignment horizontal="center" vertical="center" wrapText="1"/>
      <protection/>
    </xf>
    <xf numFmtId="0" fontId="32" fillId="36" borderId="15" xfId="0" applyFont="1" applyFill="1" applyBorder="1" applyAlignment="1">
      <alignment horizontal="left" vertical="top" wrapText="1"/>
    </xf>
    <xf numFmtId="0" fontId="32" fillId="32" borderId="10" xfId="0" applyFont="1" applyFill="1" applyBorder="1" applyAlignment="1">
      <alignment horizontal="left" vertical="center" wrapText="1"/>
    </xf>
    <xf numFmtId="0" fontId="93" fillId="32" borderId="10" xfId="0" applyFont="1" applyFill="1" applyBorder="1" applyAlignment="1">
      <alignment horizontal="left" vertical="top" wrapText="1"/>
    </xf>
    <xf numFmtId="0" fontId="32" fillId="32" borderId="1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top" wrapText="1"/>
    </xf>
    <xf numFmtId="0" fontId="93" fillId="0" borderId="0" xfId="0" applyFont="1" applyAlignment="1">
      <alignment/>
    </xf>
    <xf numFmtId="0" fontId="93" fillId="0" borderId="0" xfId="0" applyFont="1" applyAlignment="1">
      <alignment horizontal="right"/>
    </xf>
    <xf numFmtId="4" fontId="93" fillId="0" borderId="0" xfId="0" applyNumberFormat="1" applyFont="1" applyAlignment="1">
      <alignment/>
    </xf>
    <xf numFmtId="0" fontId="93" fillId="0" borderId="0" xfId="0" applyFont="1" applyFill="1" applyAlignment="1">
      <alignment/>
    </xf>
    <xf numFmtId="0" fontId="93" fillId="32" borderId="0" xfId="0" applyFont="1" applyFill="1" applyAlignment="1">
      <alignment/>
    </xf>
    <xf numFmtId="0" fontId="32" fillId="32" borderId="10" xfId="0" applyFont="1" applyFill="1" applyBorder="1" applyAlignment="1">
      <alignment horizontal="justify" vertical="top" wrapText="1"/>
    </xf>
    <xf numFmtId="0" fontId="95" fillId="32" borderId="0" xfId="0" applyFont="1" applyFill="1" applyAlignment="1">
      <alignment/>
    </xf>
    <xf numFmtId="0" fontId="93" fillId="13" borderId="0" xfId="0" applyFont="1" applyFill="1" applyAlignment="1">
      <alignment/>
    </xf>
    <xf numFmtId="0" fontId="95" fillId="13" borderId="0" xfId="0" applyFont="1" applyFill="1" applyAlignment="1">
      <alignment/>
    </xf>
    <xf numFmtId="0" fontId="93" fillId="0" borderId="0" xfId="0" applyFont="1" applyAlignment="1">
      <alignment vertical="top"/>
    </xf>
    <xf numFmtId="0" fontId="32" fillId="0" borderId="14" xfId="64" applyNumberFormat="1" applyFont="1" applyBorder="1" applyAlignment="1">
      <alignment horizontal="left" wrapText="1"/>
      <protection/>
    </xf>
    <xf numFmtId="0" fontId="32" fillId="36" borderId="16" xfId="0" applyFont="1" applyFill="1" applyBorder="1" applyAlignment="1">
      <alignment horizontal="left" vertical="top" wrapText="1"/>
    </xf>
    <xf numFmtId="0" fontId="32" fillId="32" borderId="16" xfId="0" applyFont="1" applyFill="1" applyBorder="1" applyAlignment="1">
      <alignment horizontal="center" vertical="center"/>
    </xf>
    <xf numFmtId="49" fontId="32" fillId="32" borderId="16" xfId="0" applyNumberFormat="1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49" fontId="32" fillId="42" borderId="10" xfId="0" applyNumberFormat="1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left" vertical="top" wrapText="1"/>
    </xf>
    <xf numFmtId="4" fontId="33" fillId="42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/>
    </xf>
    <xf numFmtId="4" fontId="88" fillId="0" borderId="10" xfId="0" applyNumberFormat="1" applyFont="1" applyFill="1" applyBorder="1" applyAlignment="1">
      <alignment horizontal="center"/>
    </xf>
    <xf numFmtId="4" fontId="86" fillId="0" borderId="10" xfId="0" applyNumberFormat="1" applyFont="1" applyFill="1" applyBorder="1" applyAlignment="1">
      <alignment horizontal="center" vertical="center"/>
    </xf>
    <xf numFmtId="4" fontId="88" fillId="0" borderId="10" xfId="0" applyNumberFormat="1" applyFont="1" applyFill="1" applyBorder="1" applyAlignment="1">
      <alignment horizontal="center" vertical="top"/>
    </xf>
    <xf numFmtId="4" fontId="90" fillId="0" borderId="10" xfId="0" applyNumberFormat="1" applyFont="1" applyBorder="1" applyAlignment="1">
      <alignment horizontal="center" vertical="center"/>
    </xf>
    <xf numFmtId="4" fontId="27" fillId="9" borderId="10" xfId="0" applyNumberFormat="1" applyFont="1" applyFill="1" applyBorder="1" applyAlignment="1">
      <alignment horizontal="center" vertical="center"/>
    </xf>
    <xf numFmtId="49" fontId="88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12" fillId="0" borderId="17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1" fillId="43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4" fontId="27" fillId="0" borderId="10" xfId="66" applyNumberFormat="1" applyFont="1" applyFill="1" applyBorder="1" applyAlignment="1">
      <alignment horizontal="center" vertical="center"/>
      <protection/>
    </xf>
    <xf numFmtId="4" fontId="90" fillId="0" borderId="10" xfId="0" applyNumberFormat="1" applyFont="1" applyBorder="1" applyAlignment="1">
      <alignment horizontal="center" vertical="center"/>
    </xf>
    <xf numFmtId="183" fontId="27" fillId="0" borderId="18" xfId="66" applyNumberFormat="1" applyFont="1" applyFill="1" applyBorder="1" applyAlignment="1">
      <alignment horizontal="justify" vertical="center" wrapText="1"/>
      <protection/>
    </xf>
    <xf numFmtId="183" fontId="90" fillId="0" borderId="18" xfId="0" applyNumberFormat="1" applyFont="1" applyBorder="1" applyAlignment="1">
      <alignment horizontal="justify" vertical="center" wrapText="1"/>
    </xf>
    <xf numFmtId="4" fontId="27" fillId="9" borderId="14" xfId="0" applyNumberFormat="1" applyFont="1" applyFill="1" applyBorder="1" applyAlignment="1">
      <alignment horizontal="center" vertical="center"/>
    </xf>
    <xf numFmtId="4" fontId="27" fillId="9" borderId="11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91" fillId="34" borderId="14" xfId="66" applyNumberFormat="1" applyFont="1" applyFill="1" applyBorder="1" applyAlignment="1">
      <alignment horizontal="center" vertical="center" wrapText="1"/>
      <protection/>
    </xf>
    <xf numFmtId="49" fontId="91" fillId="34" borderId="11" xfId="66" applyNumberFormat="1" applyFont="1" applyFill="1" applyBorder="1" applyAlignment="1">
      <alignment horizontal="center" vertical="center" wrapText="1"/>
      <protection/>
    </xf>
    <xf numFmtId="0" fontId="90" fillId="34" borderId="11" xfId="0" applyFont="1" applyFill="1" applyBorder="1" applyAlignment="1">
      <alignment horizontal="center" vertical="center" wrapText="1"/>
    </xf>
    <xf numFmtId="49" fontId="27" fillId="44" borderId="10" xfId="66" applyNumberFormat="1" applyFont="1" applyFill="1" applyBorder="1" applyAlignment="1">
      <alignment horizontal="center" vertical="center" wrapText="1"/>
      <protection/>
    </xf>
    <xf numFmtId="0" fontId="90" fillId="44" borderId="10" xfId="0" applyFont="1" applyFill="1" applyBorder="1" applyAlignment="1">
      <alignment horizontal="center" vertical="center" wrapText="1"/>
    </xf>
    <xf numFmtId="0" fontId="90" fillId="44" borderId="14" xfId="0" applyFont="1" applyFill="1" applyBorder="1" applyAlignment="1">
      <alignment horizontal="center" vertical="center" wrapText="1"/>
    </xf>
    <xf numFmtId="0" fontId="90" fillId="44" borderId="11" xfId="0" applyFont="1" applyFill="1" applyBorder="1" applyAlignment="1">
      <alignment horizontal="center" vertical="center" wrapText="1"/>
    </xf>
    <xf numFmtId="0" fontId="90" fillId="44" borderId="12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/>
    </xf>
    <xf numFmtId="0" fontId="91" fillId="20" borderId="11" xfId="0" applyFont="1" applyFill="1" applyBorder="1" applyAlignment="1">
      <alignment horizontal="center" vertical="center"/>
    </xf>
    <xf numFmtId="0" fontId="91" fillId="20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49" fontId="28" fillId="0" borderId="19" xfId="66" applyNumberFormat="1" applyFont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 vertical="center" wrapText="1"/>
    </xf>
    <xf numFmtId="0" fontId="97" fillId="0" borderId="19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27" fillId="4" borderId="10" xfId="66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180" fontId="27" fillId="9" borderId="10" xfId="0" applyNumberFormat="1" applyFont="1" applyFill="1" applyBorder="1" applyAlignment="1">
      <alignment horizontal="center" vertical="center"/>
    </xf>
    <xf numFmtId="0" fontId="90" fillId="9" borderId="10" xfId="0" applyFont="1" applyFill="1" applyBorder="1" applyAlignment="1">
      <alignment horizontal="center"/>
    </xf>
    <xf numFmtId="4" fontId="27" fillId="9" borderId="10" xfId="0" applyNumberFormat="1" applyFont="1" applyFill="1" applyBorder="1" applyAlignment="1">
      <alignment horizontal="center" vertical="center"/>
    </xf>
    <xf numFmtId="4" fontId="23" fillId="9" borderId="10" xfId="0" applyNumberFormat="1" applyFont="1" applyFill="1" applyBorder="1" applyAlignment="1">
      <alignment horizontal="center" vertical="center"/>
    </xf>
    <xf numFmtId="4" fontId="90" fillId="9" borderId="10" xfId="0" applyNumberFormat="1" applyFont="1" applyFill="1" applyBorder="1" applyAlignment="1">
      <alignment horizontal="center" vertical="center"/>
    </xf>
    <xf numFmtId="4" fontId="90" fillId="9" borderId="10" xfId="0" applyNumberFormat="1" applyFont="1" applyFill="1" applyBorder="1" applyAlignment="1">
      <alignment horizontal="center" vertical="center" wrapText="1" shrinkToFit="1"/>
    </xf>
    <xf numFmtId="0" fontId="88" fillId="0" borderId="20" xfId="0" applyFont="1" applyBorder="1" applyAlignment="1">
      <alignment/>
    </xf>
    <xf numFmtId="0" fontId="12" fillId="0" borderId="21" xfId="0" applyFont="1" applyBorder="1" applyAlignment="1">
      <alignment wrapText="1"/>
    </xf>
    <xf numFmtId="4" fontId="12" fillId="36" borderId="16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8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wrapText="1"/>
    </xf>
    <xf numFmtId="4" fontId="32" fillId="0" borderId="10" xfId="0" applyNumberFormat="1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Обычный_+прил 3" xfId="64"/>
    <cellStyle name="Обычный_доходы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view="pageBreakPreview" zoomScale="87" zoomScaleSheetLayoutView="87" zoomScalePageLayoutView="0" workbookViewId="0" topLeftCell="A1">
      <selection activeCell="B9" sqref="B9:F9"/>
    </sheetView>
  </sheetViews>
  <sheetFormatPr defaultColWidth="9.140625" defaultRowHeight="15"/>
  <cols>
    <col min="1" max="1" width="4.140625" style="0" customWidth="1"/>
    <col min="2" max="2" width="21.140625" style="0" customWidth="1"/>
    <col min="3" max="3" width="50.00390625" style="0" customWidth="1"/>
    <col min="4" max="4" width="15.8515625" style="0" customWidth="1"/>
    <col min="5" max="5" width="14.7109375" style="0" customWidth="1"/>
    <col min="6" max="6" width="16.00390625" style="0" bestFit="1" customWidth="1"/>
  </cols>
  <sheetData>
    <row r="1" spans="3:8" ht="15" customHeight="1">
      <c r="C1" s="366" t="s">
        <v>1057</v>
      </c>
      <c r="D1" s="366"/>
      <c r="E1" s="366"/>
      <c r="F1" s="366"/>
      <c r="G1" s="3"/>
      <c r="H1" s="3"/>
    </row>
    <row r="2" spans="3:8" ht="14.25">
      <c r="C2" s="366"/>
      <c r="D2" s="366"/>
      <c r="E2" s="366"/>
      <c r="F2" s="366"/>
      <c r="G2" s="3"/>
      <c r="H2" s="3"/>
    </row>
    <row r="3" spans="3:8" ht="14.25">
      <c r="C3" s="366"/>
      <c r="D3" s="366"/>
      <c r="E3" s="366"/>
      <c r="F3" s="366"/>
      <c r="G3" s="3"/>
      <c r="H3" s="3"/>
    </row>
    <row r="4" spans="3:8" ht="15.75" customHeight="1">
      <c r="C4" s="366"/>
      <c r="D4" s="366"/>
      <c r="E4" s="366"/>
      <c r="F4" s="366"/>
      <c r="G4" s="3"/>
      <c r="H4" s="3"/>
    </row>
    <row r="5" spans="3:8" ht="2.25" customHeight="1">
      <c r="C5" s="366"/>
      <c r="D5" s="366"/>
      <c r="E5" s="366"/>
      <c r="F5" s="366"/>
      <c r="G5" s="3"/>
      <c r="H5" s="3"/>
    </row>
    <row r="6" spans="3:8" ht="5.25" customHeight="1">
      <c r="C6" s="366"/>
      <c r="D6" s="366"/>
      <c r="E6" s="366"/>
      <c r="F6" s="366"/>
      <c r="G6" s="3"/>
      <c r="H6" s="3"/>
    </row>
    <row r="7" spans="3:8" ht="14.25" customHeight="1" hidden="1">
      <c r="C7" s="366"/>
      <c r="D7" s="366"/>
      <c r="E7" s="366"/>
      <c r="F7" s="366"/>
      <c r="G7" s="3"/>
      <c r="H7" s="3"/>
    </row>
    <row r="8" spans="3:8" ht="14.25" customHeight="1" hidden="1">
      <c r="C8" s="366"/>
      <c r="D8" s="366"/>
      <c r="E8" s="366"/>
      <c r="F8" s="366"/>
      <c r="G8" s="3"/>
      <c r="H8" s="3"/>
    </row>
    <row r="9" spans="2:6" ht="17.25">
      <c r="B9" s="367" t="s">
        <v>671</v>
      </c>
      <c r="C9" s="367"/>
      <c r="D9" s="367"/>
      <c r="E9" s="367"/>
      <c r="F9" s="367"/>
    </row>
    <row r="10" spans="2:6" ht="43.5" customHeight="1">
      <c r="B10" s="368" t="s">
        <v>859</v>
      </c>
      <c r="C10" s="368"/>
      <c r="D10" s="368"/>
      <c r="E10" s="368"/>
      <c r="F10" s="368"/>
    </row>
    <row r="11" spans="2:6" ht="19.5" customHeight="1">
      <c r="B11" s="5"/>
      <c r="C11" s="71"/>
      <c r="D11" s="72"/>
      <c r="F11" s="72" t="s">
        <v>82</v>
      </c>
    </row>
    <row r="12" spans="2:6" ht="19.5" customHeight="1">
      <c r="B12" s="364" t="s">
        <v>324</v>
      </c>
      <c r="C12" s="364" t="s">
        <v>672</v>
      </c>
      <c r="D12" s="365" t="s">
        <v>856</v>
      </c>
      <c r="E12" s="365"/>
      <c r="F12" s="365"/>
    </row>
    <row r="13" spans="2:6" ht="44.25" customHeight="1">
      <c r="B13" s="364"/>
      <c r="C13" s="364"/>
      <c r="D13" s="73" t="s">
        <v>857</v>
      </c>
      <c r="E13" s="125" t="s">
        <v>858</v>
      </c>
      <c r="F13" s="125" t="s">
        <v>839</v>
      </c>
    </row>
    <row r="14" spans="2:6" ht="30" customHeight="1">
      <c r="B14" s="126" t="s">
        <v>673</v>
      </c>
      <c r="C14" s="146" t="s">
        <v>674</v>
      </c>
      <c r="D14" s="127">
        <f>SUM(D15)</f>
        <v>108431332.45000005</v>
      </c>
      <c r="E14" s="127">
        <f>SUM(E15)</f>
        <v>0</v>
      </c>
      <c r="F14" s="127">
        <f>SUM(F15)</f>
        <v>0</v>
      </c>
    </row>
    <row r="15" spans="2:6" ht="30" customHeight="1">
      <c r="B15" s="74" t="s">
        <v>675</v>
      </c>
      <c r="C15" s="143" t="s">
        <v>676</v>
      </c>
      <c r="D15" s="75">
        <f>SUM(D16+D20)</f>
        <v>108431332.45000005</v>
      </c>
      <c r="E15" s="75">
        <f>SUM(E16+E20)</f>
        <v>0</v>
      </c>
      <c r="F15" s="75">
        <f>SUM(F16+F20)</f>
        <v>0</v>
      </c>
    </row>
    <row r="16" spans="2:6" ht="14.25">
      <c r="B16" s="76" t="s">
        <v>677</v>
      </c>
      <c r="C16" s="145" t="s">
        <v>678</v>
      </c>
      <c r="D16" s="77">
        <f aca="true" t="shared" si="0" ref="D16:F18">SUM(D17)</f>
        <v>-865143788.7</v>
      </c>
      <c r="E16" s="77">
        <f t="shared" si="0"/>
        <v>-735078824</v>
      </c>
      <c r="F16" s="77">
        <f t="shared" si="0"/>
        <v>-738352952</v>
      </c>
    </row>
    <row r="17" spans="2:6" ht="14.25">
      <c r="B17" s="76" t="s">
        <v>679</v>
      </c>
      <c r="C17" s="145" t="s">
        <v>680</v>
      </c>
      <c r="D17" s="77">
        <f t="shared" si="0"/>
        <v>-865143788.7</v>
      </c>
      <c r="E17" s="77">
        <f t="shared" si="0"/>
        <v>-735078824</v>
      </c>
      <c r="F17" s="77">
        <f t="shared" si="0"/>
        <v>-738352952</v>
      </c>
    </row>
    <row r="18" spans="2:6" ht="14.25">
      <c r="B18" s="76" t="s">
        <v>681</v>
      </c>
      <c r="C18" s="145" t="s">
        <v>682</v>
      </c>
      <c r="D18" s="77">
        <f t="shared" si="0"/>
        <v>-865143788.7</v>
      </c>
      <c r="E18" s="77">
        <f t="shared" si="0"/>
        <v>-735078824</v>
      </c>
      <c r="F18" s="77">
        <f t="shared" si="0"/>
        <v>-738352952</v>
      </c>
    </row>
    <row r="19" spans="2:6" ht="26.25">
      <c r="B19" s="76" t="s">
        <v>325</v>
      </c>
      <c r="C19" s="145" t="s">
        <v>683</v>
      </c>
      <c r="D19" s="77">
        <f>SUM(-(D28+'+прил 2'!C168-'+прил 2'!C167))</f>
        <v>-865143788.7</v>
      </c>
      <c r="E19" s="77">
        <f>SUM(-('+прил 2'!H168+'+прил 1'!E27))</f>
        <v>-735078824</v>
      </c>
      <c r="F19" s="77">
        <f>SUM(-('+прил 2'!I168+'+прил 1'!F27))</f>
        <v>-738352952</v>
      </c>
    </row>
    <row r="20" spans="2:6" ht="14.25">
      <c r="B20" s="76" t="s">
        <v>684</v>
      </c>
      <c r="C20" s="145" t="s">
        <v>685</v>
      </c>
      <c r="D20" s="78">
        <f aca="true" t="shared" si="1" ref="D20:F22">SUM(D21)</f>
        <v>973575121.1500001</v>
      </c>
      <c r="E20" s="78">
        <f t="shared" si="1"/>
        <v>735078824</v>
      </c>
      <c r="F20" s="78">
        <f t="shared" si="1"/>
        <v>738352952</v>
      </c>
    </row>
    <row r="21" spans="2:6" ht="14.25">
      <c r="B21" s="76" t="s">
        <v>686</v>
      </c>
      <c r="C21" s="145" t="s">
        <v>687</v>
      </c>
      <c r="D21" s="78">
        <f t="shared" si="1"/>
        <v>973575121.1500001</v>
      </c>
      <c r="E21" s="78">
        <f t="shared" si="1"/>
        <v>735078824</v>
      </c>
      <c r="F21" s="78">
        <f t="shared" si="1"/>
        <v>738352952</v>
      </c>
    </row>
    <row r="22" spans="2:6" ht="14.25">
      <c r="B22" s="76" t="s">
        <v>688</v>
      </c>
      <c r="C22" s="145" t="s">
        <v>689</v>
      </c>
      <c r="D22" s="78">
        <f t="shared" si="1"/>
        <v>973575121.1500001</v>
      </c>
      <c r="E22" s="78">
        <f t="shared" si="1"/>
        <v>735078824</v>
      </c>
      <c r="F22" s="78">
        <f t="shared" si="1"/>
        <v>738352952</v>
      </c>
    </row>
    <row r="23" spans="2:6" ht="26.25">
      <c r="B23" s="76" t="s">
        <v>326</v>
      </c>
      <c r="C23" s="145" t="s">
        <v>690</v>
      </c>
      <c r="D23" s="78">
        <f>SUM(D30+'+прил 3'!F16-'+прил 2'!C167)</f>
        <v>973575121.1500001</v>
      </c>
      <c r="E23" s="123">
        <f>SUM('+прил 3'!G16)</f>
        <v>735078824</v>
      </c>
      <c r="F23" s="123">
        <f>SUM('+прил 3'!H16)</f>
        <v>738352952</v>
      </c>
    </row>
    <row r="24" spans="2:6" ht="26.25">
      <c r="B24" s="74" t="s">
        <v>691</v>
      </c>
      <c r="C24" s="143" t="s">
        <v>692</v>
      </c>
      <c r="D24" s="75">
        <f>SUM(D25)</f>
        <v>0</v>
      </c>
      <c r="E24" s="75">
        <f>SUM(E25)</f>
        <v>0</v>
      </c>
      <c r="F24" s="75">
        <f>SUM(F25)</f>
        <v>0</v>
      </c>
    </row>
    <row r="25" spans="2:6" ht="34.5" customHeight="1">
      <c r="B25" s="79" t="s">
        <v>693</v>
      </c>
      <c r="C25" s="144" t="s">
        <v>694</v>
      </c>
      <c r="D25" s="11">
        <f>SUM(D26,D31)</f>
        <v>0</v>
      </c>
      <c r="E25" s="11">
        <f>SUM(E26,E31)</f>
        <v>0</v>
      </c>
      <c r="F25" s="11">
        <f>SUM(F26,F31)</f>
        <v>0</v>
      </c>
    </row>
    <row r="26" spans="2:6" ht="31.5" customHeight="1">
      <c r="B26" s="76" t="s">
        <v>695</v>
      </c>
      <c r="C26" s="145" t="s">
        <v>696</v>
      </c>
      <c r="D26" s="77">
        <f>SUM(D27)</f>
        <v>500000</v>
      </c>
      <c r="E26" s="77">
        <f aca="true" t="shared" si="2" ref="E26:F29">SUM(E27)</f>
        <v>0</v>
      </c>
      <c r="F26" s="77">
        <f t="shared" si="2"/>
        <v>0</v>
      </c>
    </row>
    <row r="27" spans="2:6" ht="39" customHeight="1">
      <c r="B27" s="76" t="s">
        <v>697</v>
      </c>
      <c r="C27" s="145" t="s">
        <v>698</v>
      </c>
      <c r="D27" s="77">
        <f>SUM(D28)</f>
        <v>500000</v>
      </c>
      <c r="E27" s="77">
        <f t="shared" si="2"/>
        <v>0</v>
      </c>
      <c r="F27" s="77">
        <f t="shared" si="2"/>
        <v>0</v>
      </c>
    </row>
    <row r="28" spans="2:6" ht="51" customHeight="1">
      <c r="B28" s="76" t="s">
        <v>327</v>
      </c>
      <c r="C28" s="145" t="s">
        <v>328</v>
      </c>
      <c r="D28" s="77">
        <f>SUM(D29)</f>
        <v>500000</v>
      </c>
      <c r="E28" s="77">
        <f t="shared" si="2"/>
        <v>0</v>
      </c>
      <c r="F28" s="77">
        <f t="shared" si="2"/>
        <v>0</v>
      </c>
    </row>
    <row r="29" spans="2:6" ht="32.25" customHeight="1">
      <c r="B29" s="76" t="s">
        <v>699</v>
      </c>
      <c r="C29" s="145" t="s">
        <v>700</v>
      </c>
      <c r="D29" s="77">
        <f>SUM(D30)</f>
        <v>500000</v>
      </c>
      <c r="E29" s="77">
        <f t="shared" si="2"/>
        <v>0</v>
      </c>
      <c r="F29" s="77">
        <f t="shared" si="2"/>
        <v>0</v>
      </c>
    </row>
    <row r="30" spans="2:6" ht="56.25" customHeight="1">
      <c r="B30" s="76" t="s">
        <v>701</v>
      </c>
      <c r="C30" s="145" t="s">
        <v>702</v>
      </c>
      <c r="D30" s="77">
        <v>500000</v>
      </c>
      <c r="E30" s="124">
        <v>0</v>
      </c>
      <c r="F30" s="124">
        <v>0</v>
      </c>
    </row>
    <row r="31" spans="2:6" ht="27" customHeight="1">
      <c r="B31" s="76" t="s">
        <v>703</v>
      </c>
      <c r="C31" s="145" t="s">
        <v>704</v>
      </c>
      <c r="D31" s="77">
        <f>SUM(D32)</f>
        <v>-500000</v>
      </c>
      <c r="E31" s="77">
        <f aca="true" t="shared" si="3" ref="E31:F34">SUM(E32)</f>
        <v>0</v>
      </c>
      <c r="F31" s="77">
        <f t="shared" si="3"/>
        <v>0</v>
      </c>
    </row>
    <row r="32" spans="2:6" ht="42" customHeight="1">
      <c r="B32" s="76" t="s">
        <v>705</v>
      </c>
      <c r="C32" s="145" t="s">
        <v>706</v>
      </c>
      <c r="D32" s="77">
        <f>SUM(D33)</f>
        <v>-500000</v>
      </c>
      <c r="E32" s="77">
        <f t="shared" si="3"/>
        <v>0</v>
      </c>
      <c r="F32" s="77">
        <f t="shared" si="3"/>
        <v>0</v>
      </c>
    </row>
    <row r="33" spans="2:6" ht="45" customHeight="1">
      <c r="B33" s="76" t="s">
        <v>329</v>
      </c>
      <c r="C33" s="145" t="s">
        <v>330</v>
      </c>
      <c r="D33" s="77">
        <f>SUM(D34)</f>
        <v>-500000</v>
      </c>
      <c r="E33" s="77">
        <f t="shared" si="3"/>
        <v>0</v>
      </c>
      <c r="F33" s="77">
        <f t="shared" si="3"/>
        <v>0</v>
      </c>
    </row>
    <row r="34" spans="2:6" ht="36.75" customHeight="1">
      <c r="B34" s="76" t="s">
        <v>707</v>
      </c>
      <c r="C34" s="145" t="s">
        <v>700</v>
      </c>
      <c r="D34" s="77">
        <f>SUM(D35)</f>
        <v>-500000</v>
      </c>
      <c r="E34" s="77">
        <f t="shared" si="3"/>
        <v>0</v>
      </c>
      <c r="F34" s="77">
        <f t="shared" si="3"/>
        <v>0</v>
      </c>
    </row>
    <row r="35" spans="2:6" ht="58.5" customHeight="1">
      <c r="B35" s="76" t="s">
        <v>708</v>
      </c>
      <c r="C35" s="145" t="s">
        <v>709</v>
      </c>
      <c r="D35" s="77">
        <v>-500000</v>
      </c>
      <c r="E35" s="124">
        <v>0</v>
      </c>
      <c r="F35" s="124">
        <v>0</v>
      </c>
    </row>
    <row r="36" spans="2:6" ht="38.25" customHeight="1">
      <c r="B36" s="80"/>
      <c r="C36" s="147" t="s">
        <v>889</v>
      </c>
      <c r="D36" s="81">
        <f>SUM(D14)</f>
        <v>108431332.45000005</v>
      </c>
      <c r="E36" s="81">
        <f>SUM(E14)</f>
        <v>0</v>
      </c>
      <c r="F36" s="81">
        <f>SUM(F14)</f>
        <v>0</v>
      </c>
    </row>
  </sheetData>
  <sheetProtection/>
  <mergeCells count="6">
    <mergeCell ref="B12:B13"/>
    <mergeCell ref="C12:C13"/>
    <mergeCell ref="D12:F12"/>
    <mergeCell ref="C1:F8"/>
    <mergeCell ref="B9:F9"/>
    <mergeCell ref="B10:F10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168"/>
  <sheetViews>
    <sheetView view="pageBreakPreview" zoomScale="80" zoomScaleSheetLayoutView="80" zoomScalePageLayoutView="0" workbookViewId="0" topLeftCell="A154">
      <selection activeCell="C160" sqref="C160"/>
    </sheetView>
  </sheetViews>
  <sheetFormatPr defaultColWidth="9.140625" defaultRowHeight="15"/>
  <cols>
    <col min="1" max="1" width="23.140625" style="54" customWidth="1"/>
    <col min="2" max="2" width="41.140625" style="82" customWidth="1"/>
    <col min="3" max="3" width="15.00390625" style="82" customWidth="1"/>
    <col min="4" max="4" width="8.7109375" style="82" hidden="1" customWidth="1"/>
    <col min="5" max="5" width="9.140625" style="82" hidden="1" customWidth="1"/>
    <col min="6" max="7" width="0.13671875" style="82" hidden="1" customWidth="1"/>
    <col min="8" max="8" width="16.57421875" style="82" customWidth="1"/>
    <col min="9" max="9" width="16.140625" style="82" customWidth="1"/>
    <col min="10" max="16384" width="9.140625" style="82" customWidth="1"/>
  </cols>
  <sheetData>
    <row r="1" spans="2:9" ht="15" customHeight="1">
      <c r="B1" s="366" t="s">
        <v>1058</v>
      </c>
      <c r="C1" s="366"/>
      <c r="D1" s="366"/>
      <c r="E1" s="366"/>
      <c r="F1" s="366"/>
      <c r="G1" s="366"/>
      <c r="H1" s="366"/>
      <c r="I1" s="366"/>
    </row>
    <row r="2" spans="2:9" ht="13.5">
      <c r="B2" s="366"/>
      <c r="C2" s="366"/>
      <c r="D2" s="366"/>
      <c r="E2" s="366"/>
      <c r="F2" s="366"/>
      <c r="G2" s="366"/>
      <c r="H2" s="366"/>
      <c r="I2" s="366"/>
    </row>
    <row r="3" spans="2:9" ht="23.25" customHeight="1">
      <c r="B3" s="366"/>
      <c r="C3" s="366"/>
      <c r="D3" s="366"/>
      <c r="E3" s="366"/>
      <c r="F3" s="366"/>
      <c r="G3" s="366"/>
      <c r="H3" s="366"/>
      <c r="I3" s="366"/>
    </row>
    <row r="4" spans="1:9" ht="57" customHeight="1">
      <c r="A4" s="369" t="s">
        <v>845</v>
      </c>
      <c r="B4" s="369"/>
      <c r="C4" s="369"/>
      <c r="D4" s="369"/>
      <c r="E4" s="369"/>
      <c r="F4" s="369"/>
      <c r="G4" s="369"/>
      <c r="H4" s="369"/>
      <c r="I4" s="369"/>
    </row>
    <row r="5" spans="1:9" ht="21" customHeight="1">
      <c r="A5" s="55"/>
      <c r="B5" s="55"/>
      <c r="C5" s="56"/>
      <c r="I5" s="56" t="s">
        <v>82</v>
      </c>
    </row>
    <row r="6" spans="1:9" ht="21" customHeight="1">
      <c r="A6" s="370" t="s">
        <v>513</v>
      </c>
      <c r="B6" s="371" t="s">
        <v>514</v>
      </c>
      <c r="C6" s="372" t="s">
        <v>837</v>
      </c>
      <c r="D6" s="372"/>
      <c r="E6" s="372"/>
      <c r="F6" s="372"/>
      <c r="G6" s="372"/>
      <c r="H6" s="372"/>
      <c r="I6" s="372"/>
    </row>
    <row r="7" spans="1:9" ht="36" customHeight="1">
      <c r="A7" s="370"/>
      <c r="B7" s="371"/>
      <c r="C7" s="134">
        <v>2023</v>
      </c>
      <c r="D7" s="149"/>
      <c r="E7" s="149"/>
      <c r="F7" s="149"/>
      <c r="G7" s="149"/>
      <c r="H7" s="133">
        <v>2024</v>
      </c>
      <c r="I7" s="133">
        <v>2025</v>
      </c>
    </row>
    <row r="8" spans="1:9" ht="28.5" customHeight="1">
      <c r="A8" s="160" t="s">
        <v>515</v>
      </c>
      <c r="B8" s="255" t="s">
        <v>516</v>
      </c>
      <c r="C8" s="57">
        <f aca="true" t="shared" si="0" ref="C8:I8">SUM(C9+C15+C25+C35+C38+C48+C54+C58+C65+C89)</f>
        <v>214915131</v>
      </c>
      <c r="D8" s="57">
        <f t="shared" si="0"/>
        <v>0</v>
      </c>
      <c r="E8" s="57">
        <f t="shared" si="0"/>
        <v>0</v>
      </c>
      <c r="F8" s="57">
        <f t="shared" si="0"/>
        <v>0</v>
      </c>
      <c r="G8" s="57">
        <f t="shared" si="0"/>
        <v>0</v>
      </c>
      <c r="H8" s="57">
        <f t="shared" si="0"/>
        <v>262118148</v>
      </c>
      <c r="I8" s="57">
        <f t="shared" si="0"/>
        <v>281760745</v>
      </c>
    </row>
    <row r="9" spans="1:9" s="150" customFormat="1" ht="17.25" customHeight="1">
      <c r="A9" s="161" t="s">
        <v>517</v>
      </c>
      <c r="B9" s="256" t="s">
        <v>518</v>
      </c>
      <c r="C9" s="90">
        <f>SUM(C10)</f>
        <v>152261627</v>
      </c>
      <c r="D9" s="90">
        <f aca="true" t="shared" si="1" ref="D9:I9">SUM(D10)</f>
        <v>0</v>
      </c>
      <c r="E9" s="90">
        <f t="shared" si="1"/>
        <v>0</v>
      </c>
      <c r="F9" s="90">
        <f t="shared" si="1"/>
        <v>0</v>
      </c>
      <c r="G9" s="90">
        <f t="shared" si="1"/>
        <v>0</v>
      </c>
      <c r="H9" s="90">
        <f t="shared" si="1"/>
        <v>198809972</v>
      </c>
      <c r="I9" s="90">
        <f t="shared" si="1"/>
        <v>217779956</v>
      </c>
    </row>
    <row r="10" spans="1:9" ht="21" customHeight="1">
      <c r="A10" s="91" t="s">
        <v>519</v>
      </c>
      <c r="B10" s="257" t="s">
        <v>520</v>
      </c>
      <c r="C10" s="59">
        <f aca="true" t="shared" si="2" ref="C10:I10">SUM(C11,C12,C13,C14,)</f>
        <v>152261627</v>
      </c>
      <c r="D10" s="59">
        <f t="shared" si="2"/>
        <v>0</v>
      </c>
      <c r="E10" s="59">
        <f t="shared" si="2"/>
        <v>0</v>
      </c>
      <c r="F10" s="59">
        <f t="shared" si="2"/>
        <v>0</v>
      </c>
      <c r="G10" s="59">
        <f t="shared" si="2"/>
        <v>0</v>
      </c>
      <c r="H10" s="59">
        <f t="shared" si="2"/>
        <v>198809972</v>
      </c>
      <c r="I10" s="59">
        <f t="shared" si="2"/>
        <v>217779956</v>
      </c>
    </row>
    <row r="11" spans="1:9" ht="84.75" customHeight="1">
      <c r="A11" s="162" t="s">
        <v>521</v>
      </c>
      <c r="B11" s="258" t="s">
        <v>522</v>
      </c>
      <c r="C11" s="60">
        <v>150686609</v>
      </c>
      <c r="D11" s="118"/>
      <c r="E11" s="118"/>
      <c r="F11" s="118"/>
      <c r="G11" s="118"/>
      <c r="H11" s="78">
        <v>196852595</v>
      </c>
      <c r="I11" s="78">
        <v>215718061</v>
      </c>
    </row>
    <row r="12" spans="1:9" ht="121.5" customHeight="1">
      <c r="A12" s="162" t="s">
        <v>523</v>
      </c>
      <c r="B12" s="259" t="s">
        <v>524</v>
      </c>
      <c r="C12" s="61">
        <v>412534</v>
      </c>
      <c r="D12" s="118"/>
      <c r="E12" s="118"/>
      <c r="F12" s="118"/>
      <c r="G12" s="118"/>
      <c r="H12" s="78">
        <v>512799</v>
      </c>
      <c r="I12" s="78">
        <v>542588</v>
      </c>
    </row>
    <row r="13" spans="1:9" ht="60.75" customHeight="1">
      <c r="A13" s="162" t="s">
        <v>525</v>
      </c>
      <c r="B13" s="259" t="s">
        <v>526</v>
      </c>
      <c r="C13" s="61">
        <v>515099</v>
      </c>
      <c r="D13" s="118"/>
      <c r="E13" s="118"/>
      <c r="F13" s="118"/>
      <c r="G13" s="118"/>
      <c r="H13" s="78">
        <v>584905</v>
      </c>
      <c r="I13" s="78">
        <v>565160</v>
      </c>
    </row>
    <row r="14" spans="1:9" ht="111" customHeight="1">
      <c r="A14" s="162" t="s">
        <v>762</v>
      </c>
      <c r="B14" s="259" t="s">
        <v>763</v>
      </c>
      <c r="C14" s="61">
        <v>647385</v>
      </c>
      <c r="D14" s="118"/>
      <c r="E14" s="118"/>
      <c r="F14" s="118"/>
      <c r="G14" s="118"/>
      <c r="H14" s="78">
        <v>859673</v>
      </c>
      <c r="I14" s="78">
        <v>954147</v>
      </c>
    </row>
    <row r="15" spans="1:9" ht="42.75" customHeight="1">
      <c r="A15" s="163" t="s">
        <v>527</v>
      </c>
      <c r="B15" s="260" t="s">
        <v>528</v>
      </c>
      <c r="C15" s="62">
        <f>SUM(C16)</f>
        <v>8730580</v>
      </c>
      <c r="D15" s="62">
        <f aca="true" t="shared" si="3" ref="D15:I15">SUM(D16)</f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9211710</v>
      </c>
      <c r="I15" s="62">
        <f t="shared" si="3"/>
        <v>9743520</v>
      </c>
    </row>
    <row r="16" spans="1:9" ht="48" customHeight="1">
      <c r="A16" s="162" t="s">
        <v>529</v>
      </c>
      <c r="B16" s="258" t="s">
        <v>530</v>
      </c>
      <c r="C16" s="60">
        <f aca="true" t="shared" si="4" ref="C16:I16">SUM(C17+C19+C21+C23)</f>
        <v>8730580</v>
      </c>
      <c r="D16" s="60">
        <f t="shared" si="4"/>
        <v>0</v>
      </c>
      <c r="E16" s="60">
        <f t="shared" si="4"/>
        <v>0</v>
      </c>
      <c r="F16" s="60">
        <f t="shared" si="4"/>
        <v>0</v>
      </c>
      <c r="G16" s="60">
        <f t="shared" si="4"/>
        <v>0</v>
      </c>
      <c r="H16" s="60">
        <f t="shared" si="4"/>
        <v>9211710</v>
      </c>
      <c r="I16" s="60">
        <f t="shared" si="4"/>
        <v>9743520</v>
      </c>
    </row>
    <row r="17" spans="1:9" ht="81.75" customHeight="1">
      <c r="A17" s="162" t="s">
        <v>531</v>
      </c>
      <c r="B17" s="258" t="s">
        <v>532</v>
      </c>
      <c r="C17" s="60">
        <f>SUM(C18)</f>
        <v>4135240</v>
      </c>
      <c r="D17" s="60">
        <f aca="true" t="shared" si="5" ref="D17:I17">SUM(D18)</f>
        <v>0</v>
      </c>
      <c r="E17" s="60">
        <f t="shared" si="5"/>
        <v>0</v>
      </c>
      <c r="F17" s="60">
        <f t="shared" si="5"/>
        <v>0</v>
      </c>
      <c r="G17" s="60">
        <f t="shared" si="5"/>
        <v>0</v>
      </c>
      <c r="H17" s="60">
        <f t="shared" si="5"/>
        <v>4394750</v>
      </c>
      <c r="I17" s="60">
        <f t="shared" si="5"/>
        <v>4659890</v>
      </c>
    </row>
    <row r="18" spans="1:9" ht="125.25" customHeight="1">
      <c r="A18" s="162" t="s">
        <v>533</v>
      </c>
      <c r="B18" s="261" t="s">
        <v>534</v>
      </c>
      <c r="C18" s="60">
        <v>4135240</v>
      </c>
      <c r="D18" s="118"/>
      <c r="E18" s="118"/>
      <c r="F18" s="118"/>
      <c r="G18" s="118"/>
      <c r="H18" s="78">
        <v>4394750</v>
      </c>
      <c r="I18" s="78">
        <v>4659890</v>
      </c>
    </row>
    <row r="19" spans="1:9" ht="98.25" customHeight="1">
      <c r="A19" s="162" t="s">
        <v>535</v>
      </c>
      <c r="B19" s="261" t="s">
        <v>536</v>
      </c>
      <c r="C19" s="60">
        <f>SUM(C20)</f>
        <v>28720</v>
      </c>
      <c r="D19" s="60">
        <f aca="true" t="shared" si="6" ref="D19:I19">SUM(D20)</f>
        <v>0</v>
      </c>
      <c r="E19" s="60">
        <f t="shared" si="6"/>
        <v>0</v>
      </c>
      <c r="F19" s="60">
        <f t="shared" si="6"/>
        <v>0</v>
      </c>
      <c r="G19" s="60">
        <f t="shared" si="6"/>
        <v>0</v>
      </c>
      <c r="H19" s="60">
        <f t="shared" si="6"/>
        <v>30020</v>
      </c>
      <c r="I19" s="60">
        <f t="shared" si="6"/>
        <v>31000</v>
      </c>
    </row>
    <row r="20" spans="1:9" ht="138.75" customHeight="1">
      <c r="A20" s="162" t="s">
        <v>537</v>
      </c>
      <c r="B20" s="261" t="s">
        <v>538</v>
      </c>
      <c r="C20" s="60">
        <v>28720</v>
      </c>
      <c r="D20" s="118"/>
      <c r="E20" s="118"/>
      <c r="F20" s="118"/>
      <c r="G20" s="118"/>
      <c r="H20" s="78">
        <v>30020</v>
      </c>
      <c r="I20" s="78">
        <v>31000</v>
      </c>
    </row>
    <row r="21" spans="1:9" ht="87" customHeight="1">
      <c r="A21" s="162" t="s">
        <v>539</v>
      </c>
      <c r="B21" s="258" t="s">
        <v>540</v>
      </c>
      <c r="C21" s="60">
        <f>SUM(C22)</f>
        <v>5112000</v>
      </c>
      <c r="D21" s="60">
        <f aca="true" t="shared" si="7" ref="D21:I21">SUM(D22)</f>
        <v>0</v>
      </c>
      <c r="E21" s="60">
        <f t="shared" si="7"/>
        <v>0</v>
      </c>
      <c r="F21" s="60">
        <f t="shared" si="7"/>
        <v>0</v>
      </c>
      <c r="G21" s="60">
        <f t="shared" si="7"/>
        <v>0</v>
      </c>
      <c r="H21" s="60">
        <f t="shared" si="7"/>
        <v>5362490</v>
      </c>
      <c r="I21" s="60">
        <f t="shared" si="7"/>
        <v>5626460</v>
      </c>
    </row>
    <row r="22" spans="1:9" ht="123.75" customHeight="1">
      <c r="A22" s="162" t="s">
        <v>541</v>
      </c>
      <c r="B22" s="261" t="s">
        <v>542</v>
      </c>
      <c r="C22" s="60">
        <v>5112000</v>
      </c>
      <c r="D22" s="118"/>
      <c r="E22" s="118"/>
      <c r="F22" s="118"/>
      <c r="G22" s="118"/>
      <c r="H22" s="78">
        <v>5362490</v>
      </c>
      <c r="I22" s="78">
        <v>5626460</v>
      </c>
    </row>
    <row r="23" spans="1:9" ht="83.25" customHeight="1">
      <c r="A23" s="162" t="s">
        <v>543</v>
      </c>
      <c r="B23" s="258" t="s">
        <v>544</v>
      </c>
      <c r="C23" s="60">
        <f>SUM(C24)</f>
        <v>-545380</v>
      </c>
      <c r="D23" s="60">
        <f aca="true" t="shared" si="8" ref="D23:I23">SUM(D24)</f>
        <v>0</v>
      </c>
      <c r="E23" s="60">
        <f t="shared" si="8"/>
        <v>0</v>
      </c>
      <c r="F23" s="60">
        <f t="shared" si="8"/>
        <v>0</v>
      </c>
      <c r="G23" s="60">
        <f t="shared" si="8"/>
        <v>0</v>
      </c>
      <c r="H23" s="60">
        <f t="shared" si="8"/>
        <v>-575550</v>
      </c>
      <c r="I23" s="60">
        <f t="shared" si="8"/>
        <v>-573830</v>
      </c>
    </row>
    <row r="24" spans="1:9" s="150" customFormat="1" ht="121.5" customHeight="1">
      <c r="A24" s="162" t="s">
        <v>545</v>
      </c>
      <c r="B24" s="261" t="s">
        <v>546</v>
      </c>
      <c r="C24" s="60">
        <v>-545380</v>
      </c>
      <c r="D24" s="151"/>
      <c r="E24" s="151"/>
      <c r="F24" s="151"/>
      <c r="G24" s="151"/>
      <c r="H24" s="86">
        <v>-575550</v>
      </c>
      <c r="I24" s="86">
        <v>-573830</v>
      </c>
    </row>
    <row r="25" spans="1:9" ht="21" customHeight="1">
      <c r="A25" s="164" t="s">
        <v>547</v>
      </c>
      <c r="B25" s="260" t="s">
        <v>548</v>
      </c>
      <c r="C25" s="62">
        <f aca="true" t="shared" si="9" ref="C25:I25">SUM(C31+C26+C33)</f>
        <v>8686459</v>
      </c>
      <c r="D25" s="62">
        <f t="shared" si="9"/>
        <v>0</v>
      </c>
      <c r="E25" s="62">
        <f t="shared" si="9"/>
        <v>0</v>
      </c>
      <c r="F25" s="62">
        <f t="shared" si="9"/>
        <v>0</v>
      </c>
      <c r="G25" s="62">
        <f t="shared" si="9"/>
        <v>0</v>
      </c>
      <c r="H25" s="62">
        <f t="shared" si="9"/>
        <v>8834488</v>
      </c>
      <c r="I25" s="62">
        <f t="shared" si="9"/>
        <v>8936694</v>
      </c>
    </row>
    <row r="26" spans="1:9" ht="33.75" customHeight="1">
      <c r="A26" s="91" t="s">
        <v>549</v>
      </c>
      <c r="B26" s="257" t="s">
        <v>550</v>
      </c>
      <c r="C26" s="63">
        <f aca="true" t="shared" si="10" ref="C26:I26">SUM(C29+C27)</f>
        <v>3737493</v>
      </c>
      <c r="D26" s="63">
        <f t="shared" si="10"/>
        <v>0</v>
      </c>
      <c r="E26" s="63">
        <f t="shared" si="10"/>
        <v>0</v>
      </c>
      <c r="F26" s="63">
        <f t="shared" si="10"/>
        <v>0</v>
      </c>
      <c r="G26" s="63">
        <f t="shared" si="10"/>
        <v>0</v>
      </c>
      <c r="H26" s="63">
        <f t="shared" si="10"/>
        <v>3789818</v>
      </c>
      <c r="I26" s="63">
        <f t="shared" si="10"/>
        <v>3804977</v>
      </c>
    </row>
    <row r="27" spans="1:9" ht="42" customHeight="1">
      <c r="A27" s="162" t="s">
        <v>551</v>
      </c>
      <c r="B27" s="258" t="s">
        <v>552</v>
      </c>
      <c r="C27" s="60">
        <f>SUM(C28)</f>
        <v>3138035</v>
      </c>
      <c r="D27" s="60">
        <f aca="true" t="shared" si="11" ref="D27:I27">SUM(D28)</f>
        <v>0</v>
      </c>
      <c r="E27" s="60">
        <f t="shared" si="11"/>
        <v>0</v>
      </c>
      <c r="F27" s="60">
        <f t="shared" si="11"/>
        <v>0</v>
      </c>
      <c r="G27" s="60">
        <f t="shared" si="11"/>
        <v>0</v>
      </c>
      <c r="H27" s="60">
        <f t="shared" si="11"/>
        <v>3181968</v>
      </c>
      <c r="I27" s="60">
        <f t="shared" si="11"/>
        <v>3194695</v>
      </c>
    </row>
    <row r="28" spans="1:9" ht="42.75" customHeight="1">
      <c r="A28" s="165" t="s">
        <v>553</v>
      </c>
      <c r="B28" s="258" t="s">
        <v>554</v>
      </c>
      <c r="C28" s="60">
        <v>3138035</v>
      </c>
      <c r="D28" s="118"/>
      <c r="E28" s="118"/>
      <c r="F28" s="118"/>
      <c r="G28" s="118"/>
      <c r="H28" s="78">
        <v>3181968</v>
      </c>
      <c r="I28" s="78">
        <v>3194695</v>
      </c>
    </row>
    <row r="29" spans="1:9" ht="45" customHeight="1">
      <c r="A29" s="162" t="s">
        <v>555</v>
      </c>
      <c r="B29" s="258" t="s">
        <v>556</v>
      </c>
      <c r="C29" s="60">
        <f>SUM(C30)</f>
        <v>599458</v>
      </c>
      <c r="D29" s="60">
        <f aca="true" t="shared" si="12" ref="D29:I29">SUM(D30)</f>
        <v>0</v>
      </c>
      <c r="E29" s="60">
        <f t="shared" si="12"/>
        <v>0</v>
      </c>
      <c r="F29" s="60">
        <f t="shared" si="12"/>
        <v>0</v>
      </c>
      <c r="G29" s="60">
        <f t="shared" si="12"/>
        <v>0</v>
      </c>
      <c r="H29" s="60">
        <f t="shared" si="12"/>
        <v>607850</v>
      </c>
      <c r="I29" s="60">
        <f t="shared" si="12"/>
        <v>610282</v>
      </c>
    </row>
    <row r="30" spans="1:9" ht="71.25" customHeight="1">
      <c r="A30" s="162" t="s">
        <v>557</v>
      </c>
      <c r="B30" s="258" t="s">
        <v>558</v>
      </c>
      <c r="C30" s="60">
        <v>599458</v>
      </c>
      <c r="D30" s="118"/>
      <c r="E30" s="118"/>
      <c r="F30" s="118"/>
      <c r="G30" s="118"/>
      <c r="H30" s="78">
        <v>607850</v>
      </c>
      <c r="I30" s="78">
        <v>610282</v>
      </c>
    </row>
    <row r="31" spans="1:9" ht="21.75" customHeight="1">
      <c r="A31" s="91" t="s">
        <v>559</v>
      </c>
      <c r="B31" s="257" t="s">
        <v>560</v>
      </c>
      <c r="C31" s="59">
        <f>SUM(C32:C32)</f>
        <v>2080500</v>
      </c>
      <c r="D31" s="59">
        <f aca="true" t="shared" si="13" ref="D31:I31">SUM(D32:D32)</f>
        <v>0</v>
      </c>
      <c r="E31" s="59">
        <f t="shared" si="13"/>
        <v>0</v>
      </c>
      <c r="F31" s="59">
        <f t="shared" si="13"/>
        <v>0</v>
      </c>
      <c r="G31" s="59">
        <f t="shared" si="13"/>
        <v>0</v>
      </c>
      <c r="H31" s="59">
        <f t="shared" si="13"/>
        <v>2176204</v>
      </c>
      <c r="I31" s="59">
        <f t="shared" si="13"/>
        <v>2263251</v>
      </c>
    </row>
    <row r="32" spans="1:9" ht="21.75" customHeight="1">
      <c r="A32" s="166" t="s">
        <v>561</v>
      </c>
      <c r="B32" s="262" t="s">
        <v>560</v>
      </c>
      <c r="C32" s="87">
        <v>2080500</v>
      </c>
      <c r="D32" s="118"/>
      <c r="E32" s="118"/>
      <c r="F32" s="118"/>
      <c r="G32" s="118"/>
      <c r="H32" s="78">
        <v>2176204</v>
      </c>
      <c r="I32" s="78">
        <v>2263251</v>
      </c>
    </row>
    <row r="33" spans="1:9" s="150" customFormat="1" ht="32.25" customHeight="1">
      <c r="A33" s="167" t="s">
        <v>562</v>
      </c>
      <c r="B33" s="263" t="s">
        <v>563</v>
      </c>
      <c r="C33" s="88">
        <f>SUM(C34)</f>
        <v>2868466</v>
      </c>
      <c r="D33" s="88">
        <f aca="true" t="shared" si="14" ref="D33:I33">SUM(D34)</f>
        <v>0</v>
      </c>
      <c r="E33" s="88">
        <f t="shared" si="14"/>
        <v>0</v>
      </c>
      <c r="F33" s="88">
        <f t="shared" si="14"/>
        <v>0</v>
      </c>
      <c r="G33" s="88">
        <f t="shared" si="14"/>
        <v>0</v>
      </c>
      <c r="H33" s="88">
        <f t="shared" si="14"/>
        <v>2868466</v>
      </c>
      <c r="I33" s="88">
        <f t="shared" si="14"/>
        <v>2868466</v>
      </c>
    </row>
    <row r="34" spans="1:9" ht="39.75" customHeight="1">
      <c r="A34" s="166" t="s">
        <v>564</v>
      </c>
      <c r="B34" s="259" t="s">
        <v>565</v>
      </c>
      <c r="C34" s="87">
        <v>2868466</v>
      </c>
      <c r="D34" s="118"/>
      <c r="E34" s="118"/>
      <c r="F34" s="118"/>
      <c r="G34" s="118"/>
      <c r="H34" s="78">
        <v>2868466</v>
      </c>
      <c r="I34" s="78">
        <v>2868466</v>
      </c>
    </row>
    <row r="35" spans="1:9" ht="15" customHeight="1">
      <c r="A35" s="164" t="s">
        <v>566</v>
      </c>
      <c r="B35" s="260" t="s">
        <v>567</v>
      </c>
      <c r="C35" s="58">
        <f>SUM(C36)</f>
        <v>2351929</v>
      </c>
      <c r="D35" s="58">
        <f aca="true" t="shared" si="15" ref="D35:I35">SUM(D36)</f>
        <v>0</v>
      </c>
      <c r="E35" s="58">
        <f t="shared" si="15"/>
        <v>0</v>
      </c>
      <c r="F35" s="58">
        <f t="shared" si="15"/>
        <v>0</v>
      </c>
      <c r="G35" s="58">
        <f t="shared" si="15"/>
        <v>0</v>
      </c>
      <c r="H35" s="58">
        <f t="shared" si="15"/>
        <v>2351929</v>
      </c>
      <c r="I35" s="58">
        <f t="shared" si="15"/>
        <v>2351929</v>
      </c>
    </row>
    <row r="36" spans="1:9" s="150" customFormat="1" ht="44.25" customHeight="1">
      <c r="A36" s="168" t="s">
        <v>568</v>
      </c>
      <c r="B36" s="258" t="s">
        <v>569</v>
      </c>
      <c r="C36" s="65">
        <f>SUM(C37)</f>
        <v>2351929</v>
      </c>
      <c r="D36" s="65">
        <f aca="true" t="shared" si="16" ref="D36:I36">SUM(D37)</f>
        <v>0</v>
      </c>
      <c r="E36" s="65">
        <f t="shared" si="16"/>
        <v>0</v>
      </c>
      <c r="F36" s="65">
        <f t="shared" si="16"/>
        <v>0</v>
      </c>
      <c r="G36" s="65">
        <f t="shared" si="16"/>
        <v>0</v>
      </c>
      <c r="H36" s="65">
        <f t="shared" si="16"/>
        <v>2351929</v>
      </c>
      <c r="I36" s="65">
        <f t="shared" si="16"/>
        <v>2351929</v>
      </c>
    </row>
    <row r="37" spans="1:9" ht="59.25" customHeight="1">
      <c r="A37" s="166" t="s">
        <v>570</v>
      </c>
      <c r="B37" s="262" t="s">
        <v>571</v>
      </c>
      <c r="C37" s="87">
        <v>2351929</v>
      </c>
      <c r="D37" s="118"/>
      <c r="E37" s="118"/>
      <c r="F37" s="118"/>
      <c r="G37" s="118"/>
      <c r="H37" s="78">
        <v>2351929</v>
      </c>
      <c r="I37" s="78">
        <v>2351929</v>
      </c>
    </row>
    <row r="38" spans="1:9" ht="53.25" customHeight="1">
      <c r="A38" s="164" t="s">
        <v>572</v>
      </c>
      <c r="B38" s="260" t="s">
        <v>573</v>
      </c>
      <c r="C38" s="66">
        <f>SUM(C39)</f>
        <v>5951342</v>
      </c>
      <c r="D38" s="66">
        <f aca="true" t="shared" si="17" ref="D38:I38">SUM(D39)</f>
        <v>0</v>
      </c>
      <c r="E38" s="66">
        <f t="shared" si="17"/>
        <v>0</v>
      </c>
      <c r="F38" s="66">
        <f t="shared" si="17"/>
        <v>0</v>
      </c>
      <c r="G38" s="66">
        <f t="shared" si="17"/>
        <v>0</v>
      </c>
      <c r="H38" s="66">
        <f t="shared" si="17"/>
        <v>6024143</v>
      </c>
      <c r="I38" s="66">
        <f t="shared" si="17"/>
        <v>6062740</v>
      </c>
    </row>
    <row r="39" spans="1:9" s="152" customFormat="1" ht="98.25" customHeight="1">
      <c r="A39" s="162" t="s">
        <v>574</v>
      </c>
      <c r="B39" s="258" t="s">
        <v>575</v>
      </c>
      <c r="C39" s="12">
        <f aca="true" t="shared" si="18" ref="C39:I39">SUM(C40+C43+C45)</f>
        <v>5951342</v>
      </c>
      <c r="D39" s="12">
        <f t="shared" si="18"/>
        <v>0</v>
      </c>
      <c r="E39" s="12">
        <f t="shared" si="18"/>
        <v>0</v>
      </c>
      <c r="F39" s="12">
        <f t="shared" si="18"/>
        <v>0</v>
      </c>
      <c r="G39" s="12">
        <f t="shared" si="18"/>
        <v>0</v>
      </c>
      <c r="H39" s="12">
        <f t="shared" si="18"/>
        <v>6024143</v>
      </c>
      <c r="I39" s="12">
        <f t="shared" si="18"/>
        <v>6062740</v>
      </c>
    </row>
    <row r="40" spans="1:9" s="152" customFormat="1" ht="73.5" customHeight="1">
      <c r="A40" s="162" t="s">
        <v>576</v>
      </c>
      <c r="B40" s="258" t="s">
        <v>577</v>
      </c>
      <c r="C40" s="12">
        <f aca="true" t="shared" si="19" ref="C40:I40">SUM(C41+C42)</f>
        <v>5805700</v>
      </c>
      <c r="D40" s="12">
        <f t="shared" si="19"/>
        <v>0</v>
      </c>
      <c r="E40" s="12">
        <f t="shared" si="19"/>
        <v>0</v>
      </c>
      <c r="F40" s="12">
        <f t="shared" si="19"/>
        <v>0</v>
      </c>
      <c r="G40" s="12">
        <f t="shared" si="19"/>
        <v>0</v>
      </c>
      <c r="H40" s="12">
        <f t="shared" si="19"/>
        <v>5874143</v>
      </c>
      <c r="I40" s="12">
        <f t="shared" si="19"/>
        <v>5912740</v>
      </c>
    </row>
    <row r="41" spans="1:9" ht="100.5" customHeight="1">
      <c r="A41" s="166" t="s">
        <v>502</v>
      </c>
      <c r="B41" s="259" t="s">
        <v>503</v>
      </c>
      <c r="C41" s="87">
        <v>5525300</v>
      </c>
      <c r="D41" s="118"/>
      <c r="E41" s="118"/>
      <c r="F41" s="118"/>
      <c r="G41" s="118"/>
      <c r="H41" s="78">
        <v>5593741</v>
      </c>
      <c r="I41" s="78">
        <v>5632338</v>
      </c>
    </row>
    <row r="42" spans="1:9" ht="84" customHeight="1">
      <c r="A42" s="166" t="s">
        <v>578</v>
      </c>
      <c r="B42" s="262" t="s">
        <v>579</v>
      </c>
      <c r="C42" s="87">
        <v>280400</v>
      </c>
      <c r="D42" s="118"/>
      <c r="E42" s="118"/>
      <c r="F42" s="118"/>
      <c r="G42" s="118"/>
      <c r="H42" s="78">
        <v>280402</v>
      </c>
      <c r="I42" s="78">
        <v>280402</v>
      </c>
    </row>
    <row r="43" spans="1:9" ht="100.5" customHeight="1">
      <c r="A43" s="165" t="s">
        <v>580</v>
      </c>
      <c r="B43" s="264" t="s">
        <v>581</v>
      </c>
      <c r="C43" s="12">
        <f>SUM(C44)</f>
        <v>110000</v>
      </c>
      <c r="D43" s="12">
        <f aca="true" t="shared" si="20" ref="D43:I43">SUM(D44)</f>
        <v>0</v>
      </c>
      <c r="E43" s="12">
        <f t="shared" si="20"/>
        <v>0</v>
      </c>
      <c r="F43" s="12">
        <f t="shared" si="20"/>
        <v>0</v>
      </c>
      <c r="G43" s="12">
        <f t="shared" si="20"/>
        <v>0</v>
      </c>
      <c r="H43" s="12">
        <f t="shared" si="20"/>
        <v>110000</v>
      </c>
      <c r="I43" s="12">
        <f t="shared" si="20"/>
        <v>110000</v>
      </c>
    </row>
    <row r="44" spans="1:9" ht="86.25" customHeight="1">
      <c r="A44" s="165" t="s">
        <v>504</v>
      </c>
      <c r="B44" s="264" t="s">
        <v>505</v>
      </c>
      <c r="C44" s="87">
        <v>110000</v>
      </c>
      <c r="D44" s="118"/>
      <c r="E44" s="118"/>
      <c r="F44" s="118"/>
      <c r="G44" s="118"/>
      <c r="H44" s="78">
        <v>110000</v>
      </c>
      <c r="I44" s="78">
        <v>110000</v>
      </c>
    </row>
    <row r="45" spans="1:9" ht="60.75" customHeight="1">
      <c r="A45" s="165" t="s">
        <v>582</v>
      </c>
      <c r="B45" s="264" t="s">
        <v>583</v>
      </c>
      <c r="C45" s="61">
        <f>SUM(C46)</f>
        <v>35642</v>
      </c>
      <c r="D45" s="61">
        <f aca="true" t="shared" si="21" ref="D45:I46">SUM(D46)</f>
        <v>0</v>
      </c>
      <c r="E45" s="61">
        <f t="shared" si="21"/>
        <v>0</v>
      </c>
      <c r="F45" s="61">
        <f t="shared" si="21"/>
        <v>0</v>
      </c>
      <c r="G45" s="61">
        <f t="shared" si="21"/>
        <v>0</v>
      </c>
      <c r="H45" s="61">
        <f t="shared" si="21"/>
        <v>40000</v>
      </c>
      <c r="I45" s="61">
        <f t="shared" si="21"/>
        <v>40000</v>
      </c>
    </row>
    <row r="46" spans="1:9" s="150" customFormat="1" ht="44.25" customHeight="1">
      <c r="A46" s="165" t="s">
        <v>584</v>
      </c>
      <c r="B46" s="264" t="s">
        <v>585</v>
      </c>
      <c r="C46" s="61">
        <f>SUM(C47)</f>
        <v>35642</v>
      </c>
      <c r="D46" s="61">
        <f t="shared" si="21"/>
        <v>0</v>
      </c>
      <c r="E46" s="61">
        <f t="shared" si="21"/>
        <v>0</v>
      </c>
      <c r="F46" s="61">
        <f t="shared" si="21"/>
        <v>0</v>
      </c>
      <c r="G46" s="61">
        <f t="shared" si="21"/>
        <v>0</v>
      </c>
      <c r="H46" s="61">
        <f t="shared" si="21"/>
        <v>40000</v>
      </c>
      <c r="I46" s="61">
        <f t="shared" si="21"/>
        <v>40000</v>
      </c>
    </row>
    <row r="47" spans="1:9" ht="164.25" customHeight="1">
      <c r="A47" s="165" t="s">
        <v>511</v>
      </c>
      <c r="B47" s="264" t="s">
        <v>512</v>
      </c>
      <c r="C47" s="61">
        <v>35642</v>
      </c>
      <c r="D47" s="118"/>
      <c r="E47" s="118"/>
      <c r="F47" s="118"/>
      <c r="G47" s="118"/>
      <c r="H47" s="78">
        <v>40000</v>
      </c>
      <c r="I47" s="78">
        <v>40000</v>
      </c>
    </row>
    <row r="48" spans="1:9" ht="33" customHeight="1">
      <c r="A48" s="164" t="s">
        <v>586</v>
      </c>
      <c r="B48" s="260" t="s">
        <v>587</v>
      </c>
      <c r="C48" s="58">
        <f>SUM(C49)</f>
        <v>23956300</v>
      </c>
      <c r="D48" s="58">
        <f aca="true" t="shared" si="22" ref="D48:I48">SUM(D49)</f>
        <v>0</v>
      </c>
      <c r="E48" s="58">
        <f t="shared" si="22"/>
        <v>0</v>
      </c>
      <c r="F48" s="58">
        <f t="shared" si="22"/>
        <v>0</v>
      </c>
      <c r="G48" s="58">
        <f t="shared" si="22"/>
        <v>0</v>
      </c>
      <c r="H48" s="58">
        <f t="shared" si="22"/>
        <v>23956300</v>
      </c>
      <c r="I48" s="58">
        <f t="shared" si="22"/>
        <v>23956300</v>
      </c>
    </row>
    <row r="49" spans="1:9" ht="37.5" customHeight="1">
      <c r="A49" s="162" t="s">
        <v>588</v>
      </c>
      <c r="B49" s="258" t="s">
        <v>589</v>
      </c>
      <c r="C49" s="65">
        <f aca="true" t="shared" si="23" ref="C49:I49">SUM(C50+C51)</f>
        <v>23956300</v>
      </c>
      <c r="D49" s="65">
        <f t="shared" si="23"/>
        <v>0</v>
      </c>
      <c r="E49" s="65">
        <f t="shared" si="23"/>
        <v>0</v>
      </c>
      <c r="F49" s="65">
        <f t="shared" si="23"/>
        <v>0</v>
      </c>
      <c r="G49" s="65">
        <f t="shared" si="23"/>
        <v>0</v>
      </c>
      <c r="H49" s="65">
        <f t="shared" si="23"/>
        <v>23956300</v>
      </c>
      <c r="I49" s="65">
        <f t="shared" si="23"/>
        <v>23956300</v>
      </c>
    </row>
    <row r="50" spans="1:9" ht="27" customHeight="1">
      <c r="A50" s="162" t="s">
        <v>590</v>
      </c>
      <c r="B50" s="265" t="s">
        <v>591</v>
      </c>
      <c r="C50" s="65">
        <v>487900</v>
      </c>
      <c r="D50" s="153"/>
      <c r="E50" s="153"/>
      <c r="F50" s="153"/>
      <c r="G50" s="153"/>
      <c r="H50" s="78">
        <v>487900</v>
      </c>
      <c r="I50" s="78">
        <v>487900</v>
      </c>
    </row>
    <row r="51" spans="1:9" s="150" customFormat="1" ht="34.5" customHeight="1">
      <c r="A51" s="169" t="s">
        <v>592</v>
      </c>
      <c r="B51" s="258" t="s">
        <v>593</v>
      </c>
      <c r="C51" s="60">
        <f aca="true" t="shared" si="24" ref="C51:I51">SUM(C52:C53)</f>
        <v>23468400</v>
      </c>
      <c r="D51" s="60">
        <f t="shared" si="24"/>
        <v>0</v>
      </c>
      <c r="E51" s="60">
        <f t="shared" si="24"/>
        <v>0</v>
      </c>
      <c r="F51" s="60">
        <f t="shared" si="24"/>
        <v>0</v>
      </c>
      <c r="G51" s="60">
        <f t="shared" si="24"/>
        <v>0</v>
      </c>
      <c r="H51" s="60">
        <f t="shared" si="24"/>
        <v>23468400</v>
      </c>
      <c r="I51" s="60">
        <f t="shared" si="24"/>
        <v>23468400</v>
      </c>
    </row>
    <row r="52" spans="1:9" ht="20.25" customHeight="1">
      <c r="A52" s="170" t="s">
        <v>594</v>
      </c>
      <c r="B52" s="259" t="s">
        <v>595</v>
      </c>
      <c r="C52" s="60">
        <v>12854800</v>
      </c>
      <c r="D52" s="118"/>
      <c r="E52" s="118"/>
      <c r="F52" s="118"/>
      <c r="G52" s="118"/>
      <c r="H52" s="78">
        <v>12854800</v>
      </c>
      <c r="I52" s="78">
        <v>12854800</v>
      </c>
    </row>
    <row r="53" spans="1:9" ht="35.25" customHeight="1">
      <c r="A53" s="171" t="s">
        <v>715</v>
      </c>
      <c r="B53" s="259" t="s">
        <v>716</v>
      </c>
      <c r="C53" s="87">
        <v>10613600</v>
      </c>
      <c r="D53" s="118"/>
      <c r="E53" s="118"/>
      <c r="F53" s="118"/>
      <c r="G53" s="118"/>
      <c r="H53" s="78">
        <v>10613600</v>
      </c>
      <c r="I53" s="78">
        <v>10613600</v>
      </c>
    </row>
    <row r="54" spans="1:9" ht="32.25" customHeight="1">
      <c r="A54" s="164" t="s">
        <v>596</v>
      </c>
      <c r="B54" s="260" t="s">
        <v>597</v>
      </c>
      <c r="C54" s="66">
        <f>SUM(C55)</f>
        <v>11805274</v>
      </c>
      <c r="D54" s="66">
        <f aca="true" t="shared" si="25" ref="D54:I54">SUM(D55)</f>
        <v>0</v>
      </c>
      <c r="E54" s="66">
        <f t="shared" si="25"/>
        <v>0</v>
      </c>
      <c r="F54" s="66">
        <f t="shared" si="25"/>
        <v>0</v>
      </c>
      <c r="G54" s="66">
        <f t="shared" si="25"/>
        <v>0</v>
      </c>
      <c r="H54" s="66">
        <f t="shared" si="25"/>
        <v>11805274</v>
      </c>
      <c r="I54" s="66">
        <f t="shared" si="25"/>
        <v>11805274</v>
      </c>
    </row>
    <row r="55" spans="1:9" ht="22.5" customHeight="1">
      <c r="A55" s="170" t="s">
        <v>598</v>
      </c>
      <c r="B55" s="259" t="s">
        <v>599</v>
      </c>
      <c r="C55" s="61">
        <f>SUM(C56)</f>
        <v>11805274</v>
      </c>
      <c r="D55" s="61">
        <f aca="true" t="shared" si="26" ref="D55:I56">SUM(D56)</f>
        <v>0</v>
      </c>
      <c r="E55" s="61">
        <f t="shared" si="26"/>
        <v>0</v>
      </c>
      <c r="F55" s="61">
        <f t="shared" si="26"/>
        <v>0</v>
      </c>
      <c r="G55" s="61">
        <f t="shared" si="26"/>
        <v>0</v>
      </c>
      <c r="H55" s="61">
        <f t="shared" si="26"/>
        <v>11805274</v>
      </c>
      <c r="I55" s="61">
        <f t="shared" si="26"/>
        <v>11805274</v>
      </c>
    </row>
    <row r="56" spans="1:9" ht="21" customHeight="1">
      <c r="A56" s="170" t="s">
        <v>600</v>
      </c>
      <c r="B56" s="259" t="s">
        <v>601</v>
      </c>
      <c r="C56" s="61">
        <f>SUM(C57)</f>
        <v>11805274</v>
      </c>
      <c r="D56" s="61">
        <f t="shared" si="26"/>
        <v>0</v>
      </c>
      <c r="E56" s="61">
        <f t="shared" si="26"/>
        <v>0</v>
      </c>
      <c r="F56" s="61">
        <f t="shared" si="26"/>
        <v>0</v>
      </c>
      <c r="G56" s="61">
        <f t="shared" si="26"/>
        <v>0</v>
      </c>
      <c r="H56" s="61">
        <f t="shared" si="26"/>
        <v>11805274</v>
      </c>
      <c r="I56" s="61">
        <f t="shared" si="26"/>
        <v>11805274</v>
      </c>
    </row>
    <row r="57" spans="1:9" ht="42.75" customHeight="1">
      <c r="A57" s="170" t="s">
        <v>602</v>
      </c>
      <c r="B57" s="259" t="s">
        <v>603</v>
      </c>
      <c r="C57" s="61">
        <v>11805274</v>
      </c>
      <c r="D57" s="118"/>
      <c r="E57" s="118"/>
      <c r="F57" s="118"/>
      <c r="G57" s="118"/>
      <c r="H57" s="78">
        <v>11805274</v>
      </c>
      <c r="I57" s="78">
        <v>11805274</v>
      </c>
    </row>
    <row r="58" spans="1:9" ht="29.25" customHeight="1">
      <c r="A58" s="172" t="s">
        <v>604</v>
      </c>
      <c r="B58" s="266" t="s">
        <v>605</v>
      </c>
      <c r="C58" s="62">
        <f>SUM(C59)</f>
        <v>751000</v>
      </c>
      <c r="D58" s="62">
        <f aca="true" t="shared" si="27" ref="D58:I59">SUM(D59)</f>
        <v>0</v>
      </c>
      <c r="E58" s="62">
        <f t="shared" si="27"/>
        <v>0</v>
      </c>
      <c r="F58" s="62">
        <f t="shared" si="27"/>
        <v>0</v>
      </c>
      <c r="G58" s="62">
        <f t="shared" si="27"/>
        <v>0</v>
      </c>
      <c r="H58" s="62">
        <f t="shared" si="27"/>
        <v>810000</v>
      </c>
      <c r="I58" s="62">
        <f t="shared" si="27"/>
        <v>810000</v>
      </c>
    </row>
    <row r="59" spans="1:9" ht="42" customHeight="1">
      <c r="A59" s="173" t="s">
        <v>606</v>
      </c>
      <c r="B59" s="259" t="s">
        <v>607</v>
      </c>
      <c r="C59" s="60">
        <f>SUM(C60)</f>
        <v>751000</v>
      </c>
      <c r="D59" s="60">
        <f t="shared" si="27"/>
        <v>0</v>
      </c>
      <c r="E59" s="60">
        <f t="shared" si="27"/>
        <v>0</v>
      </c>
      <c r="F59" s="60">
        <f t="shared" si="27"/>
        <v>0</v>
      </c>
      <c r="G59" s="60">
        <f t="shared" si="27"/>
        <v>0</v>
      </c>
      <c r="H59" s="60">
        <f t="shared" si="27"/>
        <v>810000</v>
      </c>
      <c r="I59" s="60">
        <f t="shared" si="27"/>
        <v>810000</v>
      </c>
    </row>
    <row r="60" spans="1:9" ht="48" customHeight="1">
      <c r="A60" s="173" t="s">
        <v>608</v>
      </c>
      <c r="B60" s="259" t="s">
        <v>609</v>
      </c>
      <c r="C60" s="87">
        <f aca="true" t="shared" si="28" ref="C60:I60">SUM(C61:C62)</f>
        <v>751000</v>
      </c>
      <c r="D60" s="87">
        <f t="shared" si="28"/>
        <v>0</v>
      </c>
      <c r="E60" s="87">
        <f t="shared" si="28"/>
        <v>0</v>
      </c>
      <c r="F60" s="87">
        <f t="shared" si="28"/>
        <v>0</v>
      </c>
      <c r="G60" s="87">
        <f t="shared" si="28"/>
        <v>0</v>
      </c>
      <c r="H60" s="87">
        <f t="shared" si="28"/>
        <v>810000</v>
      </c>
      <c r="I60" s="87">
        <f t="shared" si="28"/>
        <v>810000</v>
      </c>
    </row>
    <row r="61" spans="1:9" s="150" customFormat="1" ht="67.5" customHeight="1">
      <c r="A61" s="166" t="s">
        <v>506</v>
      </c>
      <c r="B61" s="262" t="s">
        <v>507</v>
      </c>
      <c r="C61" s="61">
        <v>550000</v>
      </c>
      <c r="D61" s="151"/>
      <c r="E61" s="151"/>
      <c r="F61" s="151"/>
      <c r="G61" s="151"/>
      <c r="H61" s="86">
        <v>600000</v>
      </c>
      <c r="I61" s="86">
        <v>600000</v>
      </c>
    </row>
    <row r="62" spans="1:9" ht="61.5" customHeight="1">
      <c r="A62" s="173" t="s">
        <v>717</v>
      </c>
      <c r="B62" s="259" t="s">
        <v>718</v>
      </c>
      <c r="C62" s="87">
        <v>201000</v>
      </c>
      <c r="D62" s="118"/>
      <c r="E62" s="118"/>
      <c r="F62" s="118"/>
      <c r="G62" s="118"/>
      <c r="H62" s="78">
        <v>210000</v>
      </c>
      <c r="I62" s="78">
        <v>210000</v>
      </c>
    </row>
    <row r="63" spans="1:9" ht="73.5" customHeight="1">
      <c r="A63" s="173" t="s">
        <v>764</v>
      </c>
      <c r="B63" s="259" t="s">
        <v>765</v>
      </c>
      <c r="C63" s="87">
        <f>SUM(C64)</f>
        <v>0</v>
      </c>
      <c r="D63" s="87">
        <f aca="true" t="shared" si="29" ref="D63:I63">SUM(D64)</f>
        <v>0</v>
      </c>
      <c r="E63" s="87">
        <f t="shared" si="29"/>
        <v>0</v>
      </c>
      <c r="F63" s="87">
        <f t="shared" si="29"/>
        <v>0</v>
      </c>
      <c r="G63" s="87">
        <f t="shared" si="29"/>
        <v>0</v>
      </c>
      <c r="H63" s="87">
        <f t="shared" si="29"/>
        <v>0</v>
      </c>
      <c r="I63" s="87">
        <f t="shared" si="29"/>
        <v>0</v>
      </c>
    </row>
    <row r="64" spans="1:9" ht="111.75" customHeight="1">
      <c r="A64" s="173" t="s">
        <v>766</v>
      </c>
      <c r="B64" s="259" t="s">
        <v>767</v>
      </c>
      <c r="C64" s="87"/>
      <c r="D64" s="118"/>
      <c r="E64" s="118"/>
      <c r="F64" s="118"/>
      <c r="G64" s="118"/>
      <c r="H64" s="78"/>
      <c r="I64" s="78"/>
    </row>
    <row r="65" spans="1:9" ht="24" customHeight="1">
      <c r="A65" s="164" t="s">
        <v>610</v>
      </c>
      <c r="B65" s="260" t="s">
        <v>611</v>
      </c>
      <c r="C65" s="66">
        <f>SUM(C66)</f>
        <v>314332</v>
      </c>
      <c r="D65" s="66">
        <f aca="true" t="shared" si="30" ref="D65:I65">SUM(D66)</f>
        <v>0</v>
      </c>
      <c r="E65" s="66">
        <f t="shared" si="30"/>
        <v>0</v>
      </c>
      <c r="F65" s="66">
        <f t="shared" si="30"/>
        <v>0</v>
      </c>
      <c r="G65" s="66">
        <f t="shared" si="30"/>
        <v>0</v>
      </c>
      <c r="H65" s="66">
        <f t="shared" si="30"/>
        <v>314332</v>
      </c>
      <c r="I65" s="66">
        <f t="shared" si="30"/>
        <v>314332</v>
      </c>
    </row>
    <row r="66" spans="1:9" ht="48" customHeight="1">
      <c r="A66" s="91" t="s">
        <v>612</v>
      </c>
      <c r="B66" s="257" t="s">
        <v>613</v>
      </c>
      <c r="C66" s="33">
        <f aca="true" t="shared" si="31" ref="C66:I66">SUM(C67+C69+C71+C73+C77+C81+C83+C87+C75+C79+C85)</f>
        <v>314332</v>
      </c>
      <c r="D66" s="33">
        <f t="shared" si="31"/>
        <v>0</v>
      </c>
      <c r="E66" s="33">
        <f t="shared" si="31"/>
        <v>0</v>
      </c>
      <c r="F66" s="33">
        <f t="shared" si="31"/>
        <v>0</v>
      </c>
      <c r="G66" s="33">
        <f t="shared" si="31"/>
        <v>0</v>
      </c>
      <c r="H66" s="33">
        <f t="shared" si="31"/>
        <v>314332</v>
      </c>
      <c r="I66" s="33">
        <f t="shared" si="31"/>
        <v>314332</v>
      </c>
    </row>
    <row r="67" spans="1:9" ht="70.5" customHeight="1">
      <c r="A67" s="166" t="s">
        <v>614</v>
      </c>
      <c r="B67" s="262" t="s">
        <v>615</v>
      </c>
      <c r="C67" s="86">
        <f>SUM(C68)</f>
        <v>6467</v>
      </c>
      <c r="D67" s="86">
        <f aca="true" t="shared" si="32" ref="D67:I67">SUM(D68)</f>
        <v>0</v>
      </c>
      <c r="E67" s="86">
        <f t="shared" si="32"/>
        <v>0</v>
      </c>
      <c r="F67" s="86">
        <f t="shared" si="32"/>
        <v>0</v>
      </c>
      <c r="G67" s="86">
        <f t="shared" si="32"/>
        <v>0</v>
      </c>
      <c r="H67" s="86">
        <f t="shared" si="32"/>
        <v>6467</v>
      </c>
      <c r="I67" s="86">
        <f t="shared" si="32"/>
        <v>6467</v>
      </c>
    </row>
    <row r="68" spans="1:9" ht="100.5" customHeight="1">
      <c r="A68" s="166" t="s">
        <v>616</v>
      </c>
      <c r="B68" s="262" t="s">
        <v>617</v>
      </c>
      <c r="C68" s="86">
        <v>6467</v>
      </c>
      <c r="D68" s="118"/>
      <c r="E68" s="118"/>
      <c r="F68" s="118"/>
      <c r="G68" s="118"/>
      <c r="H68" s="78">
        <v>6467</v>
      </c>
      <c r="I68" s="78">
        <v>6467</v>
      </c>
    </row>
    <row r="69" spans="1:9" ht="98.25" customHeight="1">
      <c r="A69" s="166" t="s">
        <v>618</v>
      </c>
      <c r="B69" s="262" t="s">
        <v>619</v>
      </c>
      <c r="C69" s="86">
        <f>SUM(C70)</f>
        <v>20496</v>
      </c>
      <c r="D69" s="86">
        <f aca="true" t="shared" si="33" ref="D69:I69">SUM(D70)</f>
        <v>0</v>
      </c>
      <c r="E69" s="86">
        <f t="shared" si="33"/>
        <v>0</v>
      </c>
      <c r="F69" s="86">
        <f t="shared" si="33"/>
        <v>0</v>
      </c>
      <c r="G69" s="86">
        <f t="shared" si="33"/>
        <v>0</v>
      </c>
      <c r="H69" s="86">
        <f t="shared" si="33"/>
        <v>20496</v>
      </c>
      <c r="I69" s="86">
        <f t="shared" si="33"/>
        <v>20496</v>
      </c>
    </row>
    <row r="70" spans="1:9" ht="123" customHeight="1">
      <c r="A70" s="166" t="s">
        <v>620</v>
      </c>
      <c r="B70" s="262" t="s">
        <v>621</v>
      </c>
      <c r="C70" s="86">
        <v>20496</v>
      </c>
      <c r="D70" s="118"/>
      <c r="E70" s="118"/>
      <c r="F70" s="118"/>
      <c r="G70" s="118"/>
      <c r="H70" s="86">
        <v>20496</v>
      </c>
      <c r="I70" s="86">
        <v>20496</v>
      </c>
    </row>
    <row r="71" spans="1:9" ht="74.25" customHeight="1">
      <c r="A71" s="166" t="s">
        <v>768</v>
      </c>
      <c r="B71" s="262" t="s">
        <v>769</v>
      </c>
      <c r="C71" s="86">
        <f>SUM(C72)</f>
        <v>1670</v>
      </c>
      <c r="D71" s="86">
        <f aca="true" t="shared" si="34" ref="D71:I71">SUM(D72)</f>
        <v>0</v>
      </c>
      <c r="E71" s="86">
        <f t="shared" si="34"/>
        <v>0</v>
      </c>
      <c r="F71" s="86">
        <f t="shared" si="34"/>
        <v>0</v>
      </c>
      <c r="G71" s="86">
        <f t="shared" si="34"/>
        <v>0</v>
      </c>
      <c r="H71" s="86">
        <f t="shared" si="34"/>
        <v>1670</v>
      </c>
      <c r="I71" s="86">
        <f t="shared" si="34"/>
        <v>1670</v>
      </c>
    </row>
    <row r="72" spans="1:9" ht="97.5" customHeight="1">
      <c r="A72" s="166" t="s">
        <v>770</v>
      </c>
      <c r="B72" s="262" t="s">
        <v>771</v>
      </c>
      <c r="C72" s="86">
        <v>1670</v>
      </c>
      <c r="D72" s="118"/>
      <c r="E72" s="118"/>
      <c r="F72" s="118"/>
      <c r="G72" s="118"/>
      <c r="H72" s="86">
        <v>1670</v>
      </c>
      <c r="I72" s="86">
        <v>1670</v>
      </c>
    </row>
    <row r="73" spans="1:9" ht="72" customHeight="1">
      <c r="A73" s="166" t="s">
        <v>719</v>
      </c>
      <c r="B73" s="262" t="s">
        <v>720</v>
      </c>
      <c r="C73" s="86">
        <f>SUM(C74)</f>
        <v>1000</v>
      </c>
      <c r="D73" s="86">
        <f aca="true" t="shared" si="35" ref="D73:I73">SUM(D74)</f>
        <v>0</v>
      </c>
      <c r="E73" s="86">
        <f t="shared" si="35"/>
        <v>0</v>
      </c>
      <c r="F73" s="86">
        <f t="shared" si="35"/>
        <v>0</v>
      </c>
      <c r="G73" s="86">
        <f t="shared" si="35"/>
        <v>0</v>
      </c>
      <c r="H73" s="86">
        <f t="shared" si="35"/>
        <v>1000</v>
      </c>
      <c r="I73" s="86">
        <f t="shared" si="35"/>
        <v>1000</v>
      </c>
    </row>
    <row r="74" spans="1:9" ht="97.5" customHeight="1">
      <c r="A74" s="166" t="s">
        <v>721</v>
      </c>
      <c r="B74" s="262" t="s">
        <v>722</v>
      </c>
      <c r="C74" s="86">
        <v>1000</v>
      </c>
      <c r="D74" s="118"/>
      <c r="E74" s="118"/>
      <c r="F74" s="118"/>
      <c r="G74" s="118"/>
      <c r="H74" s="86">
        <v>1000</v>
      </c>
      <c r="I74" s="86">
        <v>1000</v>
      </c>
    </row>
    <row r="75" spans="1:9" ht="69.75" customHeight="1">
      <c r="A75" s="166" t="s">
        <v>846</v>
      </c>
      <c r="B75" s="262" t="s">
        <v>847</v>
      </c>
      <c r="C75" s="86">
        <f>SUM(C76)</f>
        <v>7000</v>
      </c>
      <c r="D75" s="86">
        <f aca="true" t="shared" si="36" ref="D75:I75">SUM(D76)</f>
        <v>0</v>
      </c>
      <c r="E75" s="86">
        <f t="shared" si="36"/>
        <v>0</v>
      </c>
      <c r="F75" s="86">
        <f t="shared" si="36"/>
        <v>0</v>
      </c>
      <c r="G75" s="86">
        <f t="shared" si="36"/>
        <v>0</v>
      </c>
      <c r="H75" s="86">
        <f t="shared" si="36"/>
        <v>7000</v>
      </c>
      <c r="I75" s="86">
        <f t="shared" si="36"/>
        <v>7000</v>
      </c>
    </row>
    <row r="76" spans="1:9" ht="99" customHeight="1">
      <c r="A76" s="166" t="s">
        <v>848</v>
      </c>
      <c r="B76" s="262" t="s">
        <v>849</v>
      </c>
      <c r="C76" s="86">
        <v>7000</v>
      </c>
      <c r="D76" s="118"/>
      <c r="E76" s="118"/>
      <c r="F76" s="118"/>
      <c r="G76" s="118"/>
      <c r="H76" s="86">
        <v>7000</v>
      </c>
      <c r="I76" s="86">
        <v>7000</v>
      </c>
    </row>
    <row r="77" spans="1:9" ht="69.75" customHeight="1">
      <c r="A77" s="166" t="s">
        <v>772</v>
      </c>
      <c r="B77" s="262" t="s">
        <v>773</v>
      </c>
      <c r="C77" s="86">
        <f>SUM(C78)</f>
        <v>15750</v>
      </c>
      <c r="D77" s="86">
        <f aca="true" t="shared" si="37" ref="D77:I77">SUM(D78)</f>
        <v>0</v>
      </c>
      <c r="E77" s="86">
        <f t="shared" si="37"/>
        <v>0</v>
      </c>
      <c r="F77" s="86">
        <f t="shared" si="37"/>
        <v>0</v>
      </c>
      <c r="G77" s="86">
        <f t="shared" si="37"/>
        <v>0</v>
      </c>
      <c r="H77" s="86">
        <f t="shared" si="37"/>
        <v>15750</v>
      </c>
      <c r="I77" s="86">
        <f t="shared" si="37"/>
        <v>15750</v>
      </c>
    </row>
    <row r="78" spans="1:9" ht="98.25" customHeight="1">
      <c r="A78" s="166" t="s">
        <v>774</v>
      </c>
      <c r="B78" s="262" t="s">
        <v>775</v>
      </c>
      <c r="C78" s="86">
        <v>15750</v>
      </c>
      <c r="D78" s="118"/>
      <c r="E78" s="118"/>
      <c r="F78" s="118"/>
      <c r="G78" s="118"/>
      <c r="H78" s="86">
        <v>15750</v>
      </c>
      <c r="I78" s="86">
        <v>15750</v>
      </c>
    </row>
    <row r="79" spans="1:9" ht="82.5" customHeight="1">
      <c r="A79" s="174" t="s">
        <v>723</v>
      </c>
      <c r="B79" s="276" t="s">
        <v>850</v>
      </c>
      <c r="C79" s="86">
        <f>SUM(C80)</f>
        <v>1500</v>
      </c>
      <c r="D79" s="86">
        <f aca="true" t="shared" si="38" ref="D79:I79">SUM(D80)</f>
        <v>0</v>
      </c>
      <c r="E79" s="86">
        <f t="shared" si="38"/>
        <v>0</v>
      </c>
      <c r="F79" s="86">
        <f t="shared" si="38"/>
        <v>0</v>
      </c>
      <c r="G79" s="86">
        <f t="shared" si="38"/>
        <v>0</v>
      </c>
      <c r="H79" s="86">
        <f t="shared" si="38"/>
        <v>1500</v>
      </c>
      <c r="I79" s="86">
        <f t="shared" si="38"/>
        <v>1500</v>
      </c>
    </row>
    <row r="80" spans="1:9" ht="106.5" customHeight="1">
      <c r="A80" s="174" t="s">
        <v>724</v>
      </c>
      <c r="B80" s="276" t="s">
        <v>851</v>
      </c>
      <c r="C80" s="86">
        <v>1500</v>
      </c>
      <c r="D80" s="118"/>
      <c r="E80" s="118"/>
      <c r="F80" s="118"/>
      <c r="G80" s="118"/>
      <c r="H80" s="86">
        <v>1500</v>
      </c>
      <c r="I80" s="86">
        <v>1500</v>
      </c>
    </row>
    <row r="81" spans="1:9" ht="86.25" customHeight="1">
      <c r="A81" s="166" t="s">
        <v>622</v>
      </c>
      <c r="B81" s="262" t="s">
        <v>623</v>
      </c>
      <c r="C81" s="86">
        <f>SUM(C82)</f>
        <v>16642</v>
      </c>
      <c r="D81" s="86">
        <f aca="true" t="shared" si="39" ref="D81:I81">SUM(D82)</f>
        <v>0</v>
      </c>
      <c r="E81" s="86">
        <f t="shared" si="39"/>
        <v>0</v>
      </c>
      <c r="F81" s="86">
        <f t="shared" si="39"/>
        <v>0</v>
      </c>
      <c r="G81" s="86">
        <f t="shared" si="39"/>
        <v>0</v>
      </c>
      <c r="H81" s="86">
        <f t="shared" si="39"/>
        <v>16642</v>
      </c>
      <c r="I81" s="86">
        <f t="shared" si="39"/>
        <v>16642</v>
      </c>
    </row>
    <row r="82" spans="1:9" ht="138.75" customHeight="1">
      <c r="A82" s="166" t="s">
        <v>624</v>
      </c>
      <c r="B82" s="262" t="s">
        <v>625</v>
      </c>
      <c r="C82" s="86">
        <v>16642</v>
      </c>
      <c r="D82" s="118"/>
      <c r="E82" s="118"/>
      <c r="F82" s="118"/>
      <c r="G82" s="118"/>
      <c r="H82" s="86">
        <v>16642</v>
      </c>
      <c r="I82" s="86">
        <v>16642</v>
      </c>
    </row>
    <row r="83" spans="1:168" ht="72.75" customHeight="1">
      <c r="A83" s="175" t="s">
        <v>725</v>
      </c>
      <c r="B83" s="259" t="s">
        <v>726</v>
      </c>
      <c r="C83" s="86">
        <f>SUM(C84)</f>
        <v>3873</v>
      </c>
      <c r="D83" s="86">
        <f aca="true" t="shared" si="40" ref="D83:I83">SUM(D84)</f>
        <v>0</v>
      </c>
      <c r="E83" s="86">
        <f t="shared" si="40"/>
        <v>0</v>
      </c>
      <c r="F83" s="86">
        <f t="shared" si="40"/>
        <v>0</v>
      </c>
      <c r="G83" s="86">
        <f t="shared" si="40"/>
        <v>0</v>
      </c>
      <c r="H83" s="86">
        <f t="shared" si="40"/>
        <v>3873</v>
      </c>
      <c r="I83" s="86">
        <f t="shared" si="40"/>
        <v>3873</v>
      </c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</row>
    <row r="84" spans="1:168" ht="101.25" customHeight="1">
      <c r="A84" s="175" t="s">
        <v>727</v>
      </c>
      <c r="B84" s="259" t="s">
        <v>728</v>
      </c>
      <c r="C84" s="86">
        <v>3873</v>
      </c>
      <c r="D84" s="118"/>
      <c r="E84" s="118"/>
      <c r="F84" s="118"/>
      <c r="G84" s="118"/>
      <c r="H84" s="86">
        <v>3873</v>
      </c>
      <c r="I84" s="86">
        <v>3873</v>
      </c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</row>
    <row r="85" spans="1:168" ht="72" customHeight="1">
      <c r="A85" s="166" t="s">
        <v>626</v>
      </c>
      <c r="B85" s="262" t="s">
        <v>627</v>
      </c>
      <c r="C85" s="86">
        <f>SUM(C86)</f>
        <v>7498</v>
      </c>
      <c r="D85" s="86">
        <f aca="true" t="shared" si="41" ref="D85:I85">SUM(D86)</f>
        <v>0</v>
      </c>
      <c r="E85" s="86">
        <f t="shared" si="41"/>
        <v>0</v>
      </c>
      <c r="F85" s="86">
        <f t="shared" si="41"/>
        <v>0</v>
      </c>
      <c r="G85" s="86">
        <f t="shared" si="41"/>
        <v>0</v>
      </c>
      <c r="H85" s="86">
        <f t="shared" si="41"/>
        <v>7498</v>
      </c>
      <c r="I85" s="86">
        <f t="shared" si="41"/>
        <v>7498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</row>
    <row r="86" spans="1:168" ht="99" customHeight="1">
      <c r="A86" s="166" t="s">
        <v>628</v>
      </c>
      <c r="B86" s="262" t="s">
        <v>629</v>
      </c>
      <c r="C86" s="86">
        <v>7498</v>
      </c>
      <c r="D86" s="155"/>
      <c r="E86" s="155"/>
      <c r="F86" s="155"/>
      <c r="G86" s="155"/>
      <c r="H86" s="86">
        <v>7498</v>
      </c>
      <c r="I86" s="86">
        <v>7498</v>
      </c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</row>
    <row r="87" spans="1:168" s="156" customFormat="1" ht="82.5" customHeight="1">
      <c r="A87" s="166" t="s">
        <v>630</v>
      </c>
      <c r="B87" s="262" t="s">
        <v>631</v>
      </c>
      <c r="C87" s="86">
        <f>SUM(C88)</f>
        <v>232436</v>
      </c>
      <c r="D87" s="86">
        <f aca="true" t="shared" si="42" ref="D87:I87">SUM(D88)</f>
        <v>0</v>
      </c>
      <c r="E87" s="86">
        <f t="shared" si="42"/>
        <v>0</v>
      </c>
      <c r="F87" s="86">
        <f t="shared" si="42"/>
        <v>0</v>
      </c>
      <c r="G87" s="86">
        <f t="shared" si="42"/>
        <v>0</v>
      </c>
      <c r="H87" s="86">
        <f t="shared" si="42"/>
        <v>232436</v>
      </c>
      <c r="I87" s="86">
        <f t="shared" si="42"/>
        <v>232436</v>
      </c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</row>
    <row r="88" spans="1:168" s="156" customFormat="1" ht="108" customHeight="1">
      <c r="A88" s="166" t="s">
        <v>632</v>
      </c>
      <c r="B88" s="262" t="s">
        <v>633</v>
      </c>
      <c r="C88" s="86">
        <v>232436</v>
      </c>
      <c r="D88" s="157"/>
      <c r="E88" s="157"/>
      <c r="F88" s="157"/>
      <c r="G88" s="157"/>
      <c r="H88" s="86">
        <v>232436</v>
      </c>
      <c r="I88" s="86">
        <v>232436</v>
      </c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</row>
    <row r="89" spans="1:9" ht="24.75" customHeight="1">
      <c r="A89" s="176" t="s">
        <v>852</v>
      </c>
      <c r="B89" s="259" t="s">
        <v>853</v>
      </c>
      <c r="C89" s="61">
        <f>SUM(C90)</f>
        <v>106288</v>
      </c>
      <c r="D89" s="61">
        <f aca="true" t="shared" si="43" ref="D89:I89">SUM(D90)</f>
        <v>0</v>
      </c>
      <c r="E89" s="61">
        <f t="shared" si="43"/>
        <v>0</v>
      </c>
      <c r="F89" s="61">
        <f t="shared" si="43"/>
        <v>0</v>
      </c>
      <c r="G89" s="61">
        <f t="shared" si="43"/>
        <v>0</v>
      </c>
      <c r="H89" s="61">
        <f t="shared" si="43"/>
        <v>0</v>
      </c>
      <c r="I89" s="61">
        <f t="shared" si="43"/>
        <v>0</v>
      </c>
    </row>
    <row r="90" spans="1:9" ht="38.25" customHeight="1">
      <c r="A90" s="176" t="s">
        <v>854</v>
      </c>
      <c r="B90" s="259" t="s">
        <v>855</v>
      </c>
      <c r="C90" s="61">
        <v>106288</v>
      </c>
      <c r="D90" s="118"/>
      <c r="E90" s="118"/>
      <c r="F90" s="118"/>
      <c r="G90" s="118"/>
      <c r="H90" s="78">
        <v>0</v>
      </c>
      <c r="I90" s="78">
        <v>0</v>
      </c>
    </row>
    <row r="91" spans="1:9" ht="21" customHeight="1">
      <c r="A91" s="160" t="s">
        <v>508</v>
      </c>
      <c r="B91" s="255" t="s">
        <v>634</v>
      </c>
      <c r="C91" s="67">
        <f>SUM(C92+C164)</f>
        <v>646427106.1</v>
      </c>
      <c r="D91" s="67" t="e">
        <f>SUM(D92+#REF!)</f>
        <v>#REF!</v>
      </c>
      <c r="E91" s="67" t="e">
        <f>SUM(E92+#REF!)</f>
        <v>#REF!</v>
      </c>
      <c r="F91" s="67" t="e">
        <f>SUM(F92+#REF!)</f>
        <v>#REF!</v>
      </c>
      <c r="G91" s="67" t="e">
        <f>SUM(G92+#REF!)</f>
        <v>#REF!</v>
      </c>
      <c r="H91" s="67">
        <f>SUM(H92)</f>
        <v>472960676</v>
      </c>
      <c r="I91" s="67">
        <f>SUM(I92)</f>
        <v>456592207</v>
      </c>
    </row>
    <row r="92" spans="1:9" ht="32.25" customHeight="1">
      <c r="A92" s="91" t="s">
        <v>635</v>
      </c>
      <c r="B92" s="257" t="s">
        <v>636</v>
      </c>
      <c r="C92" s="59">
        <f>SUM(C93+C122+C96+C161)</f>
        <v>649730657.7</v>
      </c>
      <c r="D92" s="59">
        <f>SUM(D93+D119+D96+D158)</f>
        <v>66427173</v>
      </c>
      <c r="E92" s="59">
        <f>SUM(E93+E119+E96+E158)</f>
        <v>66427173</v>
      </c>
      <c r="F92" s="59">
        <f>SUM(F93+F119+F96+F158)</f>
        <v>66427173</v>
      </c>
      <c r="G92" s="59">
        <f>SUM(G93+G119+G96+G158)</f>
        <v>66427173</v>
      </c>
      <c r="H92" s="59">
        <f>SUM(H93+H122+H96)</f>
        <v>472960676</v>
      </c>
      <c r="I92" s="59">
        <f>SUM(I93+I122+I96)</f>
        <v>456592207</v>
      </c>
    </row>
    <row r="93" spans="1:9" ht="39" customHeight="1">
      <c r="A93" s="177" t="s">
        <v>637</v>
      </c>
      <c r="B93" s="267" t="s">
        <v>638</v>
      </c>
      <c r="C93" s="68">
        <f>SUM(C94)</f>
        <v>21944984</v>
      </c>
      <c r="D93" s="68">
        <f aca="true" t="shared" si="44" ref="D93:I94">SUM(D94)</f>
        <v>0</v>
      </c>
      <c r="E93" s="68">
        <f t="shared" si="44"/>
        <v>0</v>
      </c>
      <c r="F93" s="68">
        <f t="shared" si="44"/>
        <v>0</v>
      </c>
      <c r="G93" s="68">
        <f t="shared" si="44"/>
        <v>0</v>
      </c>
      <c r="H93" s="68">
        <f t="shared" si="44"/>
        <v>1271737</v>
      </c>
      <c r="I93" s="68">
        <f t="shared" si="44"/>
        <v>984203</v>
      </c>
    </row>
    <row r="94" spans="1:9" ht="30" customHeight="1">
      <c r="A94" s="170" t="s">
        <v>639</v>
      </c>
      <c r="B94" s="258" t="s">
        <v>640</v>
      </c>
      <c r="C94" s="12">
        <f>SUM(C95)</f>
        <v>21944984</v>
      </c>
      <c r="D94" s="12">
        <f t="shared" si="44"/>
        <v>0</v>
      </c>
      <c r="E94" s="12">
        <f t="shared" si="44"/>
        <v>0</v>
      </c>
      <c r="F94" s="12">
        <f t="shared" si="44"/>
        <v>0</v>
      </c>
      <c r="G94" s="12">
        <f t="shared" si="44"/>
        <v>0</v>
      </c>
      <c r="H94" s="12">
        <f t="shared" si="44"/>
        <v>1271737</v>
      </c>
      <c r="I94" s="12">
        <f t="shared" si="44"/>
        <v>984203</v>
      </c>
    </row>
    <row r="95" spans="1:9" ht="34.5" customHeight="1">
      <c r="A95" s="170" t="s">
        <v>641</v>
      </c>
      <c r="B95" s="258" t="s">
        <v>642</v>
      </c>
      <c r="C95" s="61">
        <v>21944984</v>
      </c>
      <c r="D95" s="118"/>
      <c r="E95" s="118"/>
      <c r="F95" s="118"/>
      <c r="G95" s="118"/>
      <c r="H95" s="78">
        <v>1271737</v>
      </c>
      <c r="I95" s="78">
        <v>984203</v>
      </c>
    </row>
    <row r="96" spans="1:9" ht="44.25" customHeight="1">
      <c r="A96" s="177" t="s">
        <v>643</v>
      </c>
      <c r="B96" s="268" t="s">
        <v>644</v>
      </c>
      <c r="C96" s="269">
        <f>SUM(C101+C105+C111+C99+C109+C103+C97+C107)</f>
        <v>166061876</v>
      </c>
      <c r="D96" s="69">
        <f>SUM(D101+D105+D109+D99+D103+D107)</f>
        <v>1933496</v>
      </c>
      <c r="E96" s="69">
        <f>SUM(E101+E105+E109+E99+E103+E107)</f>
        <v>1933496</v>
      </c>
      <c r="F96" s="69">
        <f>SUM(F101+F105+F109+F99+F103+F107)</f>
        <v>1933496</v>
      </c>
      <c r="G96" s="69">
        <f>SUM(G101+G105+G109+G99+G103+G107)</f>
        <v>1933496</v>
      </c>
      <c r="H96" s="269">
        <f>SUM(H101+H105+H111+H99+H109+H103+H97+H107)</f>
        <v>23657873</v>
      </c>
      <c r="I96" s="269">
        <f>SUM(I101+I105+I111+I99+I109+I103+I97+I107)</f>
        <v>14262816</v>
      </c>
    </row>
    <row r="97" spans="1:9" ht="85.5" customHeight="1">
      <c r="A97" s="277" t="s">
        <v>946</v>
      </c>
      <c r="B97" s="278" t="s">
        <v>947</v>
      </c>
      <c r="C97" s="83">
        <f>SUM(C98)</f>
        <v>0</v>
      </c>
      <c r="D97" s="69"/>
      <c r="E97" s="69"/>
      <c r="F97" s="69"/>
      <c r="G97" s="69"/>
      <c r="H97" s="83">
        <f>SUM(H98)</f>
        <v>898641</v>
      </c>
      <c r="I97" s="83">
        <f>SUM(I98)</f>
        <v>0</v>
      </c>
    </row>
    <row r="98" spans="1:9" ht="89.25" customHeight="1">
      <c r="A98" s="277" t="s">
        <v>945</v>
      </c>
      <c r="B98" s="278" t="s">
        <v>948</v>
      </c>
      <c r="C98" s="83">
        <v>0</v>
      </c>
      <c r="D98" s="69"/>
      <c r="E98" s="69"/>
      <c r="F98" s="69"/>
      <c r="G98" s="69"/>
      <c r="H98" s="83">
        <v>898641</v>
      </c>
      <c r="I98" s="83">
        <v>0</v>
      </c>
    </row>
    <row r="99" spans="1:9" s="150" customFormat="1" ht="58.5" customHeight="1">
      <c r="A99" s="178" t="s">
        <v>1002</v>
      </c>
      <c r="B99" s="264" t="s">
        <v>910</v>
      </c>
      <c r="C99" s="61">
        <f>SUM(C100)</f>
        <v>8663369</v>
      </c>
      <c r="D99" s="61">
        <f aca="true" t="shared" si="45" ref="D99:I99">SUM(D100)</f>
        <v>0</v>
      </c>
      <c r="E99" s="61">
        <f t="shared" si="45"/>
        <v>0</v>
      </c>
      <c r="F99" s="61">
        <f t="shared" si="45"/>
        <v>0</v>
      </c>
      <c r="G99" s="61">
        <f t="shared" si="45"/>
        <v>0</v>
      </c>
      <c r="H99" s="61">
        <f t="shared" si="45"/>
        <v>3463218</v>
      </c>
      <c r="I99" s="61">
        <f t="shared" si="45"/>
        <v>0</v>
      </c>
    </row>
    <row r="100" spans="1:9" ht="64.5" customHeight="1">
      <c r="A100" s="179" t="s">
        <v>1003</v>
      </c>
      <c r="B100" s="241" t="s">
        <v>912</v>
      </c>
      <c r="C100" s="83">
        <v>8663369</v>
      </c>
      <c r="D100" s="362"/>
      <c r="E100" s="362"/>
      <c r="F100" s="362"/>
      <c r="G100" s="362"/>
      <c r="H100" s="275">
        <v>3463218</v>
      </c>
      <c r="I100" s="275">
        <v>0</v>
      </c>
    </row>
    <row r="101" spans="1:9" ht="86.25" customHeight="1">
      <c r="A101" s="180" t="s">
        <v>710</v>
      </c>
      <c r="B101" s="241" t="s">
        <v>911</v>
      </c>
      <c r="C101" s="83">
        <f>SUM(C102)</f>
        <v>0</v>
      </c>
      <c r="D101" s="83">
        <f aca="true" t="shared" si="46" ref="D101:I101">SUM(D102)</f>
        <v>0</v>
      </c>
      <c r="E101" s="83">
        <f t="shared" si="46"/>
        <v>0</v>
      </c>
      <c r="F101" s="83">
        <f t="shared" si="46"/>
        <v>0</v>
      </c>
      <c r="G101" s="83">
        <f t="shared" si="46"/>
        <v>0</v>
      </c>
      <c r="H101" s="83">
        <f t="shared" si="46"/>
        <v>4417615</v>
      </c>
      <c r="I101" s="83">
        <f t="shared" si="46"/>
        <v>0</v>
      </c>
    </row>
    <row r="102" spans="1:9" ht="99.75" customHeight="1">
      <c r="A102" s="180" t="s">
        <v>711</v>
      </c>
      <c r="B102" s="241" t="s">
        <v>905</v>
      </c>
      <c r="C102" s="83">
        <v>0</v>
      </c>
      <c r="D102" s="362"/>
      <c r="E102" s="362"/>
      <c r="F102" s="362"/>
      <c r="G102" s="362"/>
      <c r="H102" s="275">
        <v>4417615</v>
      </c>
      <c r="I102" s="275">
        <v>0</v>
      </c>
    </row>
    <row r="103" spans="1:9" ht="67.5" customHeight="1">
      <c r="A103" s="279" t="s">
        <v>950</v>
      </c>
      <c r="B103" s="264" t="s">
        <v>951</v>
      </c>
      <c r="C103" s="83">
        <f aca="true" t="shared" si="47" ref="C103:I103">SUM(C104)</f>
        <v>3041677</v>
      </c>
      <c r="D103" s="83">
        <f t="shared" si="47"/>
        <v>0</v>
      </c>
      <c r="E103" s="83">
        <f t="shared" si="47"/>
        <v>0</v>
      </c>
      <c r="F103" s="83">
        <f t="shared" si="47"/>
        <v>0</v>
      </c>
      <c r="G103" s="83">
        <f t="shared" si="47"/>
        <v>0</v>
      </c>
      <c r="H103" s="83">
        <f t="shared" si="47"/>
        <v>2998428</v>
      </c>
      <c r="I103" s="83">
        <f t="shared" si="47"/>
        <v>2998428</v>
      </c>
    </row>
    <row r="104" spans="1:9" ht="80.25" customHeight="1">
      <c r="A104" s="279" t="s">
        <v>949</v>
      </c>
      <c r="B104" s="264" t="s">
        <v>952</v>
      </c>
      <c r="C104" s="83">
        <v>3041677</v>
      </c>
      <c r="D104" s="362"/>
      <c r="E104" s="362"/>
      <c r="F104" s="362"/>
      <c r="G104" s="362"/>
      <c r="H104" s="275">
        <v>2998428</v>
      </c>
      <c r="I104" s="275">
        <v>2998428</v>
      </c>
    </row>
    <row r="105" spans="1:9" ht="55.5" customHeight="1">
      <c r="A105" s="181" t="s">
        <v>645</v>
      </c>
      <c r="B105" s="241" t="s">
        <v>1015</v>
      </c>
      <c r="C105" s="61">
        <f>SUM(C106)</f>
        <v>9948754</v>
      </c>
      <c r="D105" s="61">
        <f aca="true" t="shared" si="48" ref="D105:I105">SUM(D106)</f>
        <v>0</v>
      </c>
      <c r="E105" s="61">
        <f t="shared" si="48"/>
        <v>0</v>
      </c>
      <c r="F105" s="61">
        <f t="shared" si="48"/>
        <v>0</v>
      </c>
      <c r="G105" s="61">
        <f t="shared" si="48"/>
        <v>0</v>
      </c>
      <c r="H105" s="61">
        <f t="shared" si="48"/>
        <v>9938555</v>
      </c>
      <c r="I105" s="61">
        <f t="shared" si="48"/>
        <v>9322972</v>
      </c>
    </row>
    <row r="106" spans="1:9" ht="69.75" customHeight="1">
      <c r="A106" s="181" t="s">
        <v>646</v>
      </c>
      <c r="B106" s="241" t="s">
        <v>1016</v>
      </c>
      <c r="C106" s="61">
        <v>9948754</v>
      </c>
      <c r="D106" s="362"/>
      <c r="E106" s="362"/>
      <c r="F106" s="362"/>
      <c r="G106" s="362"/>
      <c r="H106" s="275">
        <v>9938555</v>
      </c>
      <c r="I106" s="275">
        <v>9322972</v>
      </c>
    </row>
    <row r="107" spans="1:9" ht="60.75" customHeight="1">
      <c r="A107" s="181" t="s">
        <v>1004</v>
      </c>
      <c r="B107" s="241" t="s">
        <v>1005</v>
      </c>
      <c r="C107" s="61">
        <f aca="true" t="shared" si="49" ref="C107:I107">SUM(C108)</f>
        <v>811300</v>
      </c>
      <c r="D107" s="61">
        <f t="shared" si="49"/>
        <v>0</v>
      </c>
      <c r="E107" s="61">
        <f t="shared" si="49"/>
        <v>0</v>
      </c>
      <c r="F107" s="61">
        <f t="shared" si="49"/>
        <v>0</v>
      </c>
      <c r="G107" s="61">
        <f t="shared" si="49"/>
        <v>0</v>
      </c>
      <c r="H107" s="61">
        <f t="shared" si="49"/>
        <v>0</v>
      </c>
      <c r="I107" s="61">
        <f t="shared" si="49"/>
        <v>0</v>
      </c>
    </row>
    <row r="108" spans="1:9" ht="60" customHeight="1">
      <c r="A108" s="181" t="s">
        <v>1006</v>
      </c>
      <c r="B108" s="241" t="s">
        <v>1007</v>
      </c>
      <c r="C108" s="61">
        <v>811300</v>
      </c>
      <c r="D108" s="362"/>
      <c r="E108" s="362"/>
      <c r="F108" s="362"/>
      <c r="G108" s="362"/>
      <c r="H108" s="275">
        <v>0</v>
      </c>
      <c r="I108" s="275">
        <v>0</v>
      </c>
    </row>
    <row r="109" spans="1:9" ht="33" customHeight="1">
      <c r="A109" s="181" t="s">
        <v>749</v>
      </c>
      <c r="B109" s="241" t="s">
        <v>750</v>
      </c>
      <c r="C109" s="61">
        <f aca="true" t="shared" si="50" ref="C109:I109">SUM(C110)</f>
        <v>3732947</v>
      </c>
      <c r="D109" s="89">
        <f t="shared" si="50"/>
        <v>1933496</v>
      </c>
      <c r="E109" s="89">
        <f t="shared" si="50"/>
        <v>1933496</v>
      </c>
      <c r="F109" s="89">
        <f t="shared" si="50"/>
        <v>1933496</v>
      </c>
      <c r="G109" s="89">
        <f t="shared" si="50"/>
        <v>1933496</v>
      </c>
      <c r="H109" s="61">
        <f t="shared" si="50"/>
        <v>0</v>
      </c>
      <c r="I109" s="61">
        <f t="shared" si="50"/>
        <v>0</v>
      </c>
    </row>
    <row r="110" spans="1:9" ht="45.75" customHeight="1">
      <c r="A110" s="182" t="s">
        <v>751</v>
      </c>
      <c r="B110" s="241" t="s">
        <v>752</v>
      </c>
      <c r="C110" s="61">
        <v>3732947</v>
      </c>
      <c r="D110" s="61">
        <f>SUM(D111:D118)</f>
        <v>1933496</v>
      </c>
      <c r="E110" s="61">
        <f>SUM(E111:E118)</f>
        <v>1933496</v>
      </c>
      <c r="F110" s="61">
        <f>SUM(F111:F118)</f>
        <v>1933496</v>
      </c>
      <c r="G110" s="61">
        <f>SUM(G111:G118)</f>
        <v>1933496</v>
      </c>
      <c r="H110" s="275">
        <v>0</v>
      </c>
      <c r="I110" s="275">
        <v>0</v>
      </c>
    </row>
    <row r="111" spans="1:9" ht="15" customHeight="1">
      <c r="A111" s="183" t="s">
        <v>647</v>
      </c>
      <c r="B111" s="280" t="s">
        <v>648</v>
      </c>
      <c r="C111" s="89">
        <f>SUM(C112)</f>
        <v>139863829</v>
      </c>
      <c r="D111" s="362"/>
      <c r="E111" s="362"/>
      <c r="F111" s="362"/>
      <c r="G111" s="362"/>
      <c r="H111" s="89">
        <f>SUM(H112)</f>
        <v>1941416</v>
      </c>
      <c r="I111" s="89">
        <f>SUM(I112)</f>
        <v>1941416</v>
      </c>
    </row>
    <row r="112" spans="1:9" ht="33" customHeight="1">
      <c r="A112" s="181" t="s">
        <v>649</v>
      </c>
      <c r="B112" s="281" t="s">
        <v>650</v>
      </c>
      <c r="C112" s="61">
        <f>SUM(C113:C121)</f>
        <v>139863829</v>
      </c>
      <c r="D112" s="61">
        <v>303210</v>
      </c>
      <c r="E112" s="61">
        <v>303210</v>
      </c>
      <c r="F112" s="61">
        <v>303210</v>
      </c>
      <c r="G112" s="61">
        <v>303210</v>
      </c>
      <c r="H112" s="61">
        <f>SUM(H113:H120)</f>
        <v>1941416</v>
      </c>
      <c r="I112" s="61">
        <f>SUM(I113:I120)</f>
        <v>1941416</v>
      </c>
    </row>
    <row r="113" spans="1:9" ht="55.5" customHeight="1">
      <c r="A113" s="181" t="s">
        <v>649</v>
      </c>
      <c r="B113" s="241" t="s">
        <v>906</v>
      </c>
      <c r="C113" s="61">
        <v>1117575</v>
      </c>
      <c r="D113" s="61">
        <v>1012061</v>
      </c>
      <c r="E113" s="61">
        <v>1012061</v>
      </c>
      <c r="F113" s="61">
        <v>1012061</v>
      </c>
      <c r="G113" s="61">
        <v>1012061</v>
      </c>
      <c r="H113" s="275">
        <v>0</v>
      </c>
      <c r="I113" s="275">
        <v>0</v>
      </c>
    </row>
    <row r="114" spans="1:9" ht="57" customHeight="1">
      <c r="A114" s="181" t="s">
        <v>649</v>
      </c>
      <c r="B114" s="241" t="s">
        <v>1017</v>
      </c>
      <c r="C114" s="61">
        <v>303073</v>
      </c>
      <c r="D114" s="61">
        <v>618225</v>
      </c>
      <c r="E114" s="61">
        <v>618225</v>
      </c>
      <c r="F114" s="61">
        <v>618225</v>
      </c>
      <c r="G114" s="61">
        <v>618225</v>
      </c>
      <c r="H114" s="61">
        <v>303073</v>
      </c>
      <c r="I114" s="61">
        <v>303073</v>
      </c>
    </row>
    <row r="115" spans="1:9" ht="70.5" customHeight="1">
      <c r="A115" s="181" t="s">
        <v>649</v>
      </c>
      <c r="B115" s="241" t="s">
        <v>1018</v>
      </c>
      <c r="C115" s="61">
        <v>1012061</v>
      </c>
      <c r="D115" s="61"/>
      <c r="E115" s="61"/>
      <c r="F115" s="61"/>
      <c r="G115" s="61"/>
      <c r="H115" s="61">
        <v>1012061</v>
      </c>
      <c r="I115" s="61">
        <v>1012061</v>
      </c>
    </row>
    <row r="116" spans="1:9" ht="93.75" customHeight="1">
      <c r="A116" s="181" t="s">
        <v>649</v>
      </c>
      <c r="B116" s="241" t="s">
        <v>1019</v>
      </c>
      <c r="C116" s="61">
        <v>626282</v>
      </c>
      <c r="D116" s="362"/>
      <c r="E116" s="362"/>
      <c r="F116" s="362"/>
      <c r="G116" s="362"/>
      <c r="H116" s="61">
        <v>626282</v>
      </c>
      <c r="I116" s="61">
        <v>626282</v>
      </c>
    </row>
    <row r="117" spans="1:9" ht="57" customHeight="1">
      <c r="A117" s="181" t="s">
        <v>649</v>
      </c>
      <c r="B117" s="241" t="s">
        <v>1008</v>
      </c>
      <c r="C117" s="61">
        <v>3774317</v>
      </c>
      <c r="D117" s="362"/>
      <c r="E117" s="362"/>
      <c r="F117" s="362"/>
      <c r="G117" s="362"/>
      <c r="H117" s="61">
        <v>0</v>
      </c>
      <c r="I117" s="61">
        <v>0</v>
      </c>
    </row>
    <row r="118" spans="1:9" ht="67.5" customHeight="1">
      <c r="A118" s="181" t="s">
        <v>649</v>
      </c>
      <c r="B118" s="241" t="s">
        <v>907</v>
      </c>
      <c r="C118" s="61">
        <v>1692551</v>
      </c>
      <c r="D118" s="362"/>
      <c r="E118" s="362"/>
      <c r="F118" s="362"/>
      <c r="G118" s="362"/>
      <c r="H118" s="275">
        <v>0</v>
      </c>
      <c r="I118" s="275">
        <v>0</v>
      </c>
    </row>
    <row r="119" spans="1:9" ht="45" customHeight="1">
      <c r="A119" s="181" t="s">
        <v>649</v>
      </c>
      <c r="B119" s="241" t="s">
        <v>891</v>
      </c>
      <c r="C119" s="61">
        <v>3937970</v>
      </c>
      <c r="D119" s="122">
        <f>SUM(D131+D120+D122+D124+D133+D125+D129+D127)</f>
        <v>64493677</v>
      </c>
      <c r="E119" s="122">
        <f>SUM(E131+E120+E122+E124+E133+E125+E129+E127)</f>
        <v>64493677</v>
      </c>
      <c r="F119" s="122">
        <f>SUM(F131+F120+F122+F124+F133+F125+F129+F127)</f>
        <v>64493677</v>
      </c>
      <c r="G119" s="122">
        <f>SUM(G131+G120+G122+G124+G133+G125+G129+G127)</f>
        <v>64493677</v>
      </c>
      <c r="H119" s="275">
        <v>0</v>
      </c>
      <c r="I119" s="275">
        <v>0</v>
      </c>
    </row>
    <row r="120" spans="1:9" ht="27.75" customHeight="1">
      <c r="A120" s="181" t="s">
        <v>649</v>
      </c>
      <c r="B120" s="270" t="s">
        <v>892</v>
      </c>
      <c r="C120" s="61">
        <v>2400000</v>
      </c>
      <c r="D120" s="12">
        <f>SUM(D121)</f>
        <v>284276</v>
      </c>
      <c r="E120" s="12">
        <f>SUM(E121)</f>
        <v>284276</v>
      </c>
      <c r="F120" s="12">
        <f>SUM(F121)</f>
        <v>284276</v>
      </c>
      <c r="G120" s="12">
        <f>SUM(G121)</f>
        <v>284276</v>
      </c>
      <c r="H120" s="275">
        <v>0</v>
      </c>
      <c r="I120" s="275">
        <v>0</v>
      </c>
    </row>
    <row r="121" spans="1:9" ht="45.75" customHeight="1">
      <c r="A121" s="181" t="s">
        <v>649</v>
      </c>
      <c r="B121" s="270" t="s">
        <v>1009</v>
      </c>
      <c r="C121" s="61">
        <v>125000000</v>
      </c>
      <c r="D121" s="61">
        <v>284276</v>
      </c>
      <c r="E121" s="61">
        <v>284276</v>
      </c>
      <c r="F121" s="61">
        <v>284276</v>
      </c>
      <c r="G121" s="61">
        <v>284276</v>
      </c>
      <c r="H121" s="275">
        <v>0</v>
      </c>
      <c r="I121" s="275">
        <v>0</v>
      </c>
    </row>
    <row r="122" spans="1:9" ht="34.5" customHeight="1">
      <c r="A122" s="184" t="s">
        <v>651</v>
      </c>
      <c r="B122" s="271" t="s">
        <v>1010</v>
      </c>
      <c r="C122" s="122">
        <f>SUM(C134+C123+C125+C127+C136+C128+C132+C130)</f>
        <v>456706313</v>
      </c>
      <c r="D122" s="12">
        <f>SUM(D123)</f>
        <v>18215157</v>
      </c>
      <c r="E122" s="12">
        <f>SUM(E123)</f>
        <v>18215157</v>
      </c>
      <c r="F122" s="12">
        <f>SUM(F123)</f>
        <v>18215157</v>
      </c>
      <c r="G122" s="12">
        <f>SUM(G123)</f>
        <v>18215157</v>
      </c>
      <c r="H122" s="122">
        <f>SUM(H134+H123+H125+H127+H136+H128+H132+H130)</f>
        <v>448031066</v>
      </c>
      <c r="I122" s="122">
        <f>SUM(I134+I123+I125+I127+I136+I128+I132+I130)</f>
        <v>441345188</v>
      </c>
    </row>
    <row r="123" spans="1:9" ht="57.75" customHeight="1">
      <c r="A123" s="170" t="s">
        <v>652</v>
      </c>
      <c r="B123" s="264" t="s">
        <v>919</v>
      </c>
      <c r="C123" s="12">
        <f>SUM(C124)</f>
        <v>284276</v>
      </c>
      <c r="D123" s="61">
        <v>18215157</v>
      </c>
      <c r="E123" s="61">
        <v>18215157</v>
      </c>
      <c r="F123" s="61">
        <v>18215157</v>
      </c>
      <c r="G123" s="61">
        <v>18215157</v>
      </c>
      <c r="H123" s="12">
        <f>SUM(H124)</f>
        <v>284276</v>
      </c>
      <c r="I123" s="12">
        <f>SUM(I124)</f>
        <v>284276</v>
      </c>
    </row>
    <row r="124" spans="1:9" ht="57.75" customHeight="1">
      <c r="A124" s="170" t="s">
        <v>653</v>
      </c>
      <c r="B124" s="264" t="s">
        <v>913</v>
      </c>
      <c r="C124" s="61">
        <v>284276</v>
      </c>
      <c r="D124" s="362"/>
      <c r="E124" s="362"/>
      <c r="F124" s="362"/>
      <c r="G124" s="362"/>
      <c r="H124" s="61">
        <v>284276</v>
      </c>
      <c r="I124" s="61">
        <v>284276</v>
      </c>
    </row>
    <row r="125" spans="1:9" ht="59.25" customHeight="1">
      <c r="A125" s="170" t="s">
        <v>654</v>
      </c>
      <c r="B125" s="264" t="s">
        <v>920</v>
      </c>
      <c r="C125" s="12">
        <v>19755613</v>
      </c>
      <c r="D125" s="61">
        <f aca="true" t="shared" si="51" ref="D125:I125">SUM(D126)</f>
        <v>0</v>
      </c>
      <c r="E125" s="61">
        <f t="shared" si="51"/>
        <v>0</v>
      </c>
      <c r="F125" s="61">
        <f t="shared" si="51"/>
        <v>0</v>
      </c>
      <c r="G125" s="61">
        <f t="shared" si="51"/>
        <v>0</v>
      </c>
      <c r="H125" s="12">
        <f t="shared" si="51"/>
        <v>18215157</v>
      </c>
      <c r="I125" s="12">
        <f t="shared" si="51"/>
        <v>18215157</v>
      </c>
    </row>
    <row r="126" spans="1:9" ht="66.75" customHeight="1">
      <c r="A126" s="170" t="s">
        <v>655</v>
      </c>
      <c r="B126" s="264" t="s">
        <v>914</v>
      </c>
      <c r="C126" s="61">
        <v>19755613</v>
      </c>
      <c r="D126" s="362"/>
      <c r="E126" s="362"/>
      <c r="F126" s="362"/>
      <c r="G126" s="362"/>
      <c r="H126" s="61">
        <v>18215157</v>
      </c>
      <c r="I126" s="61">
        <v>18215157</v>
      </c>
    </row>
    <row r="127" spans="1:9" ht="58.5" customHeight="1">
      <c r="A127" s="185" t="s">
        <v>748</v>
      </c>
      <c r="B127" s="241" t="s">
        <v>921</v>
      </c>
      <c r="C127" s="61">
        <v>0</v>
      </c>
      <c r="D127" s="61">
        <f>SUM(D128)</f>
        <v>11266258</v>
      </c>
      <c r="E127" s="61">
        <f>SUM(E128)</f>
        <v>11266258</v>
      </c>
      <c r="F127" s="61">
        <f>SUM(F128)</f>
        <v>11266258</v>
      </c>
      <c r="G127" s="61">
        <f>SUM(G128)</f>
        <v>11266258</v>
      </c>
      <c r="H127" s="275">
        <v>0</v>
      </c>
      <c r="I127" s="275">
        <v>0</v>
      </c>
    </row>
    <row r="128" spans="1:9" ht="39.75" customHeight="1">
      <c r="A128" s="175" t="s">
        <v>656</v>
      </c>
      <c r="B128" s="241" t="s">
        <v>922</v>
      </c>
      <c r="C128" s="61">
        <f>SUM(C129)</f>
        <v>33886715</v>
      </c>
      <c r="D128" s="61">
        <v>11266258</v>
      </c>
      <c r="E128" s="61">
        <v>11266258</v>
      </c>
      <c r="F128" s="61">
        <v>11266258</v>
      </c>
      <c r="G128" s="61">
        <v>11266258</v>
      </c>
      <c r="H128" s="61">
        <f>SUM(H129)</f>
        <v>0</v>
      </c>
      <c r="I128" s="61">
        <f>SUM(I129)</f>
        <v>0</v>
      </c>
    </row>
    <row r="129" spans="1:9" ht="45" customHeight="1">
      <c r="A129" s="175" t="s">
        <v>657</v>
      </c>
      <c r="B129" s="241" t="s">
        <v>915</v>
      </c>
      <c r="C129" s="61">
        <v>33886715</v>
      </c>
      <c r="D129" s="61">
        <f>SUM(D130)</f>
        <v>16092720</v>
      </c>
      <c r="E129" s="61">
        <f>SUM(E130)</f>
        <v>16092720</v>
      </c>
      <c r="F129" s="61">
        <f>SUM(F130)</f>
        <v>16092720</v>
      </c>
      <c r="G129" s="61">
        <f>SUM(G130)</f>
        <v>16092720</v>
      </c>
      <c r="H129" s="275">
        <v>0</v>
      </c>
      <c r="I129" s="275">
        <v>0</v>
      </c>
    </row>
    <row r="130" spans="1:9" s="158" customFormat="1" ht="69.75" customHeight="1">
      <c r="A130" s="179" t="s">
        <v>755</v>
      </c>
      <c r="B130" s="241" t="s">
        <v>923</v>
      </c>
      <c r="C130" s="61">
        <f>SUM(C131)</f>
        <v>11266258</v>
      </c>
      <c r="D130" s="61">
        <v>16092720</v>
      </c>
      <c r="E130" s="61">
        <v>16092720</v>
      </c>
      <c r="F130" s="61">
        <v>16092720</v>
      </c>
      <c r="G130" s="61">
        <v>16092720</v>
      </c>
      <c r="H130" s="61">
        <f>SUM(H131)</f>
        <v>16899386</v>
      </c>
      <c r="I130" s="61">
        <f>SUM(I131)</f>
        <v>11266258</v>
      </c>
    </row>
    <row r="131" spans="1:9" ht="69" customHeight="1">
      <c r="A131" s="179" t="s">
        <v>754</v>
      </c>
      <c r="B131" s="241" t="s">
        <v>916</v>
      </c>
      <c r="C131" s="61">
        <v>11266258</v>
      </c>
      <c r="D131" s="61">
        <f>SUM(D132)</f>
        <v>714000</v>
      </c>
      <c r="E131" s="61">
        <f>SUM(E132)</f>
        <v>714000</v>
      </c>
      <c r="F131" s="61">
        <f>SUM(F132)</f>
        <v>714000</v>
      </c>
      <c r="G131" s="61">
        <f>SUM(G132)</f>
        <v>714000</v>
      </c>
      <c r="H131" s="61">
        <v>16899386</v>
      </c>
      <c r="I131" s="61">
        <v>11266258</v>
      </c>
    </row>
    <row r="132" spans="1:9" ht="72" customHeight="1">
      <c r="A132" s="175" t="s">
        <v>658</v>
      </c>
      <c r="B132" s="241" t="s">
        <v>924</v>
      </c>
      <c r="C132" s="61">
        <f>SUM(C133)</f>
        <v>16092720</v>
      </c>
      <c r="D132" s="61">
        <v>714000</v>
      </c>
      <c r="E132" s="61">
        <v>714000</v>
      </c>
      <c r="F132" s="61">
        <v>714000</v>
      </c>
      <c r="G132" s="61">
        <v>714000</v>
      </c>
      <c r="H132" s="61">
        <f>SUM(H133)</f>
        <v>16092720</v>
      </c>
      <c r="I132" s="61">
        <f>SUM(I133)</f>
        <v>16092720</v>
      </c>
    </row>
    <row r="133" spans="1:9" ht="69.75" customHeight="1">
      <c r="A133" s="175" t="s">
        <v>659</v>
      </c>
      <c r="B133" s="241" t="s">
        <v>917</v>
      </c>
      <c r="C133" s="61">
        <v>16092720</v>
      </c>
      <c r="D133" s="12">
        <f>SUM(D134)</f>
        <v>17921266</v>
      </c>
      <c r="E133" s="12">
        <f>SUM(E134)</f>
        <v>17921266</v>
      </c>
      <c r="F133" s="12">
        <f>SUM(F134)</f>
        <v>17921266</v>
      </c>
      <c r="G133" s="12">
        <f>SUM(G134)</f>
        <v>17921266</v>
      </c>
      <c r="H133" s="61">
        <v>16092720</v>
      </c>
      <c r="I133" s="61">
        <v>16092720</v>
      </c>
    </row>
    <row r="134" spans="1:9" ht="38.25" customHeight="1">
      <c r="A134" s="171" t="s">
        <v>758</v>
      </c>
      <c r="B134" s="241" t="s">
        <v>925</v>
      </c>
      <c r="C134" s="61">
        <f>SUM(C135)</f>
        <v>967000</v>
      </c>
      <c r="D134" s="12">
        <f>SUM(D136+D137+D138+D139+D140+D141+D144+D145+D146+D147+D148+D149+D150++D152+D151+D153+D154+D155+D135+D156+D157)</f>
        <v>17921266</v>
      </c>
      <c r="E134" s="12">
        <f>SUM(E136+E137+E138+E139+E140+E141+E144+E145+E146+E147+E148+E149+E150++E152+E151+E153+E154+E155+E135+E156+E157)</f>
        <v>17921266</v>
      </c>
      <c r="F134" s="12">
        <f>SUM(F136+F137+F138+F139+F140+F141+F144+F145+F146+F147+F148+F149+F150++F152+F151+F153+F154+F155+F135+F156+F157)</f>
        <v>17921266</v>
      </c>
      <c r="G134" s="12">
        <f>SUM(G136+G137+G138+G139+G140+G141+G144+G145+G146+G147+G148+G149+G150++G152+G151+G153+G154+G155+G135+G156+G157)</f>
        <v>17921266</v>
      </c>
      <c r="H134" s="61">
        <f>SUM(H135)</f>
        <v>1021000</v>
      </c>
      <c r="I134" s="61">
        <f>SUM(I135)</f>
        <v>1059340</v>
      </c>
    </row>
    <row r="135" spans="1:9" ht="47.25" customHeight="1">
      <c r="A135" s="171" t="s">
        <v>759</v>
      </c>
      <c r="B135" s="241" t="s">
        <v>918</v>
      </c>
      <c r="C135" s="61">
        <v>967000</v>
      </c>
      <c r="D135" s="61">
        <v>8439732</v>
      </c>
      <c r="E135" s="61">
        <v>8439732</v>
      </c>
      <c r="F135" s="61">
        <v>8439732</v>
      </c>
      <c r="G135" s="61">
        <v>8439732</v>
      </c>
      <c r="H135" s="61">
        <v>1021000</v>
      </c>
      <c r="I135" s="61">
        <v>1059340</v>
      </c>
    </row>
    <row r="136" spans="1:9" ht="27" customHeight="1">
      <c r="A136" s="170" t="s">
        <v>660</v>
      </c>
      <c r="B136" s="282" t="s">
        <v>661</v>
      </c>
      <c r="C136" s="12">
        <f>SUM(C137)</f>
        <v>374453731</v>
      </c>
      <c r="D136" s="61">
        <v>1483346</v>
      </c>
      <c r="E136" s="61">
        <v>1483346</v>
      </c>
      <c r="F136" s="61">
        <v>1483346</v>
      </c>
      <c r="G136" s="61">
        <v>1483346</v>
      </c>
      <c r="H136" s="12">
        <f>SUM(H137)</f>
        <v>395518527</v>
      </c>
      <c r="I136" s="12">
        <f>SUM(I137)</f>
        <v>394427437</v>
      </c>
    </row>
    <row r="137" spans="1:9" ht="35.25" customHeight="1">
      <c r="A137" s="170" t="s">
        <v>662</v>
      </c>
      <c r="B137" s="264" t="s">
        <v>663</v>
      </c>
      <c r="C137" s="12">
        <f>SUM(C139+C140+C141+C142+C143+C144+C147+C148+C149+C150+C151+C152+C153++C155+C154+C156+C157+C158+C138+C159+C160)</f>
        <v>374453731</v>
      </c>
      <c r="D137" s="61">
        <v>1033083</v>
      </c>
      <c r="E137" s="61">
        <v>1033083</v>
      </c>
      <c r="F137" s="61">
        <v>1033083</v>
      </c>
      <c r="G137" s="61">
        <v>1033083</v>
      </c>
      <c r="H137" s="12">
        <f>SUM(H139+H140+H141+H142+H143+H144+H147+H148+H149+H150+H151+H152+H153++H155+H154+H156+H157+H158+H138+H159+H160)</f>
        <v>395518527</v>
      </c>
      <c r="I137" s="12">
        <f>SUM(I139+I140+I141+I142+I143+I144+I147+I148+I149+I150+I151+I152+I153++I155+I154+I156+I157+I158+I138+I159+I160)</f>
        <v>394427437</v>
      </c>
    </row>
    <row r="138" spans="1:9" ht="42" customHeight="1">
      <c r="A138" s="170" t="s">
        <v>662</v>
      </c>
      <c r="B138" s="264" t="s">
        <v>664</v>
      </c>
      <c r="C138" s="61">
        <v>8439732</v>
      </c>
      <c r="D138" s="61">
        <v>2008200</v>
      </c>
      <c r="E138" s="61">
        <v>2008200</v>
      </c>
      <c r="F138" s="61">
        <v>2008200</v>
      </c>
      <c r="G138" s="61">
        <v>2008200</v>
      </c>
      <c r="H138" s="61">
        <v>8439732</v>
      </c>
      <c r="I138" s="61">
        <v>8439732</v>
      </c>
    </row>
    <row r="139" spans="1:9" ht="33" customHeight="1">
      <c r="A139" s="162" t="s">
        <v>662</v>
      </c>
      <c r="B139" s="264" t="s">
        <v>665</v>
      </c>
      <c r="C139" s="61">
        <v>1483346</v>
      </c>
      <c r="D139" s="61">
        <v>334700</v>
      </c>
      <c r="E139" s="61">
        <v>334700</v>
      </c>
      <c r="F139" s="61">
        <v>334700</v>
      </c>
      <c r="G139" s="61">
        <v>334700</v>
      </c>
      <c r="H139" s="61">
        <v>1483346</v>
      </c>
      <c r="I139" s="61">
        <v>1483346</v>
      </c>
    </row>
    <row r="140" spans="1:9" ht="94.5" customHeight="1">
      <c r="A140" s="162" t="s">
        <v>662</v>
      </c>
      <c r="B140" s="272" t="s">
        <v>1056</v>
      </c>
      <c r="C140" s="61">
        <v>426315</v>
      </c>
      <c r="D140" s="61">
        <v>1004100</v>
      </c>
      <c r="E140" s="61">
        <v>1004100</v>
      </c>
      <c r="F140" s="61">
        <v>1004100</v>
      </c>
      <c r="G140" s="61">
        <v>1004100</v>
      </c>
      <c r="H140" s="61">
        <v>1033083</v>
      </c>
      <c r="I140" s="61">
        <v>1033083</v>
      </c>
    </row>
    <row r="141" spans="1:9" ht="56.25" customHeight="1">
      <c r="A141" s="162" t="s">
        <v>662</v>
      </c>
      <c r="B141" s="273" t="s">
        <v>666</v>
      </c>
      <c r="C141" s="61">
        <v>2008200</v>
      </c>
      <c r="D141" s="12">
        <f>SUM(D142:D143)</f>
        <v>0</v>
      </c>
      <c r="E141" s="12">
        <f>SUM(E142:E143)</f>
        <v>0</v>
      </c>
      <c r="F141" s="12">
        <f>SUM(F142:F143)</f>
        <v>0</v>
      </c>
      <c r="G141" s="12">
        <f>SUM(G142:G143)</f>
        <v>0</v>
      </c>
      <c r="H141" s="61">
        <v>2008200</v>
      </c>
      <c r="I141" s="61">
        <v>2008200</v>
      </c>
    </row>
    <row r="142" spans="1:9" ht="126" customHeight="1">
      <c r="A142" s="162" t="s">
        <v>662</v>
      </c>
      <c r="B142" s="264" t="s">
        <v>1020</v>
      </c>
      <c r="C142" s="61">
        <v>334700</v>
      </c>
      <c r="D142" s="362"/>
      <c r="E142" s="362"/>
      <c r="F142" s="362"/>
      <c r="G142" s="362"/>
      <c r="H142" s="61">
        <v>334700</v>
      </c>
      <c r="I142" s="61">
        <v>334700</v>
      </c>
    </row>
    <row r="143" spans="1:9" ht="138" customHeight="1">
      <c r="A143" s="162" t="s">
        <v>662</v>
      </c>
      <c r="B143" s="264" t="s">
        <v>908</v>
      </c>
      <c r="C143" s="61">
        <v>1004100</v>
      </c>
      <c r="D143" s="362"/>
      <c r="E143" s="362"/>
      <c r="F143" s="362"/>
      <c r="G143" s="362"/>
      <c r="H143" s="61">
        <v>1004100</v>
      </c>
      <c r="I143" s="61">
        <v>1004100</v>
      </c>
    </row>
    <row r="144" spans="1:9" ht="69" customHeight="1">
      <c r="A144" s="162" t="s">
        <v>662</v>
      </c>
      <c r="B144" s="272" t="s">
        <v>667</v>
      </c>
      <c r="C144" s="12">
        <f>SUM(C145:C146)</f>
        <v>0</v>
      </c>
      <c r="D144" s="362"/>
      <c r="E144" s="362"/>
      <c r="F144" s="362"/>
      <c r="G144" s="362"/>
      <c r="H144" s="12">
        <f>SUM(H145:H146)</f>
        <v>0</v>
      </c>
      <c r="I144" s="12">
        <f>SUM(I145:I146)</f>
        <v>0</v>
      </c>
    </row>
    <row r="145" spans="1:9" ht="66.75" customHeight="1">
      <c r="A145" s="162" t="s">
        <v>662</v>
      </c>
      <c r="B145" s="272" t="s">
        <v>668</v>
      </c>
      <c r="C145" s="61">
        <v>0</v>
      </c>
      <c r="D145" s="362"/>
      <c r="E145" s="362"/>
      <c r="F145" s="362"/>
      <c r="G145" s="362"/>
      <c r="H145" s="275">
        <v>0</v>
      </c>
      <c r="I145" s="275">
        <v>0</v>
      </c>
    </row>
    <row r="146" spans="1:9" ht="70.5" customHeight="1">
      <c r="A146" s="162" t="s">
        <v>662</v>
      </c>
      <c r="B146" s="272" t="s">
        <v>669</v>
      </c>
      <c r="C146" s="61">
        <v>0</v>
      </c>
      <c r="D146" s="61">
        <v>334700</v>
      </c>
      <c r="E146" s="61">
        <v>334700</v>
      </c>
      <c r="F146" s="61">
        <v>334700</v>
      </c>
      <c r="G146" s="61">
        <v>334700</v>
      </c>
      <c r="H146" s="275">
        <v>0</v>
      </c>
      <c r="I146" s="275">
        <v>0</v>
      </c>
    </row>
    <row r="147" spans="1:9" ht="127.5" customHeight="1">
      <c r="A147" s="162" t="s">
        <v>662</v>
      </c>
      <c r="B147" s="272" t="s">
        <v>896</v>
      </c>
      <c r="C147" s="61">
        <v>270936977</v>
      </c>
      <c r="D147" s="362"/>
      <c r="E147" s="362"/>
      <c r="F147" s="362"/>
      <c r="G147" s="362"/>
      <c r="H147" s="275">
        <v>289037837</v>
      </c>
      <c r="I147" s="275">
        <v>289037837</v>
      </c>
    </row>
    <row r="148" spans="1:9" ht="124.5" customHeight="1">
      <c r="A148" s="162" t="s">
        <v>662</v>
      </c>
      <c r="B148" s="272" t="s">
        <v>897</v>
      </c>
      <c r="C148" s="61">
        <v>46151473</v>
      </c>
      <c r="D148" s="61">
        <v>197241</v>
      </c>
      <c r="E148" s="61">
        <v>197241</v>
      </c>
      <c r="F148" s="61">
        <v>197241</v>
      </c>
      <c r="G148" s="61">
        <v>197241</v>
      </c>
      <c r="H148" s="275">
        <v>51592101</v>
      </c>
      <c r="I148" s="275">
        <v>51592101</v>
      </c>
    </row>
    <row r="149" spans="1:9" ht="111" customHeight="1">
      <c r="A149" s="162" t="s">
        <v>662</v>
      </c>
      <c r="B149" s="264" t="s">
        <v>898</v>
      </c>
      <c r="C149" s="61">
        <v>334700</v>
      </c>
      <c r="D149" s="61">
        <v>334700</v>
      </c>
      <c r="E149" s="61">
        <v>334700</v>
      </c>
      <c r="F149" s="61">
        <v>334700</v>
      </c>
      <c r="G149" s="61">
        <v>334700</v>
      </c>
      <c r="H149" s="61">
        <v>334700</v>
      </c>
      <c r="I149" s="61">
        <v>334700</v>
      </c>
    </row>
    <row r="150" spans="1:9" ht="141.75" customHeight="1">
      <c r="A150" s="162" t="s">
        <v>662</v>
      </c>
      <c r="B150" s="264" t="s">
        <v>899</v>
      </c>
      <c r="C150" s="61">
        <v>15587006</v>
      </c>
      <c r="D150" s="362"/>
      <c r="E150" s="362"/>
      <c r="F150" s="362"/>
      <c r="G150" s="362"/>
      <c r="H150" s="275">
        <v>13560695</v>
      </c>
      <c r="I150" s="275">
        <v>12469605</v>
      </c>
    </row>
    <row r="151" spans="1:9" ht="113.25" customHeight="1">
      <c r="A151" s="162" t="s">
        <v>662</v>
      </c>
      <c r="B151" s="264" t="s">
        <v>900</v>
      </c>
      <c r="C151" s="61">
        <v>197241</v>
      </c>
      <c r="D151" s="362"/>
      <c r="E151" s="362"/>
      <c r="F151" s="362"/>
      <c r="G151" s="362"/>
      <c r="H151" s="61">
        <v>197241</v>
      </c>
      <c r="I151" s="61">
        <v>197241</v>
      </c>
    </row>
    <row r="152" spans="1:9" ht="109.5" customHeight="1">
      <c r="A152" s="162" t="s">
        <v>662</v>
      </c>
      <c r="B152" s="264" t="s">
        <v>893</v>
      </c>
      <c r="C152" s="61">
        <v>334700</v>
      </c>
      <c r="D152" s="61">
        <v>33470</v>
      </c>
      <c r="E152" s="61">
        <v>33470</v>
      </c>
      <c r="F152" s="61">
        <v>33470</v>
      </c>
      <c r="G152" s="61">
        <v>33470</v>
      </c>
      <c r="H152" s="61">
        <v>334700</v>
      </c>
      <c r="I152" s="61">
        <v>334700</v>
      </c>
    </row>
    <row r="153" spans="1:9" ht="45" customHeight="1">
      <c r="A153" s="162" t="s">
        <v>662</v>
      </c>
      <c r="B153" s="264" t="s">
        <v>901</v>
      </c>
      <c r="C153" s="61">
        <v>2711695</v>
      </c>
      <c r="D153" s="61">
        <v>309665</v>
      </c>
      <c r="E153" s="61">
        <v>309665</v>
      </c>
      <c r="F153" s="61">
        <v>309665</v>
      </c>
      <c r="G153" s="61">
        <v>309665</v>
      </c>
      <c r="H153" s="275">
        <v>2579503</v>
      </c>
      <c r="I153" s="275">
        <v>2579503</v>
      </c>
    </row>
    <row r="154" spans="1:9" ht="57.75" customHeight="1">
      <c r="A154" s="162" t="s">
        <v>662</v>
      </c>
      <c r="B154" s="264" t="s">
        <v>902</v>
      </c>
      <c r="C154" s="61">
        <v>230140</v>
      </c>
      <c r="D154" s="61">
        <v>1004100</v>
      </c>
      <c r="E154" s="61">
        <v>1004100</v>
      </c>
      <c r="F154" s="61">
        <v>1004100</v>
      </c>
      <c r="G154" s="61">
        <v>1004100</v>
      </c>
      <c r="H154" s="275">
        <v>197972</v>
      </c>
      <c r="I154" s="275">
        <v>197972</v>
      </c>
    </row>
    <row r="155" spans="1:9" ht="81.75" customHeight="1">
      <c r="A155" s="162" t="s">
        <v>662</v>
      </c>
      <c r="B155" s="264" t="s">
        <v>904</v>
      </c>
      <c r="C155" s="61">
        <v>33470</v>
      </c>
      <c r="D155" s="362"/>
      <c r="E155" s="362"/>
      <c r="F155" s="362"/>
      <c r="G155" s="362"/>
      <c r="H155" s="61">
        <v>33470</v>
      </c>
      <c r="I155" s="61">
        <v>33470</v>
      </c>
    </row>
    <row r="156" spans="1:9" ht="111" customHeight="1">
      <c r="A156" s="162" t="s">
        <v>662</v>
      </c>
      <c r="B156" s="264" t="s">
        <v>903</v>
      </c>
      <c r="C156" s="61">
        <v>309665</v>
      </c>
      <c r="D156" s="61">
        <v>1404229</v>
      </c>
      <c r="E156" s="61">
        <v>1404229</v>
      </c>
      <c r="F156" s="61">
        <v>1404229</v>
      </c>
      <c r="G156" s="61">
        <v>1404229</v>
      </c>
      <c r="H156" s="61">
        <v>309665</v>
      </c>
      <c r="I156" s="61">
        <v>309665</v>
      </c>
    </row>
    <row r="157" spans="1:9" ht="83.25" customHeight="1">
      <c r="A157" s="162" t="s">
        <v>662</v>
      </c>
      <c r="B157" s="272" t="s">
        <v>895</v>
      </c>
      <c r="C157" s="61">
        <v>418375</v>
      </c>
      <c r="D157" s="362"/>
      <c r="E157" s="362"/>
      <c r="F157" s="362"/>
      <c r="G157" s="362"/>
      <c r="H157" s="61">
        <v>0</v>
      </c>
      <c r="I157" s="61">
        <v>0</v>
      </c>
    </row>
    <row r="158" spans="1:9" ht="57.75" customHeight="1">
      <c r="A158" s="176" t="s">
        <v>662</v>
      </c>
      <c r="B158" s="272" t="s">
        <v>894</v>
      </c>
      <c r="C158" s="61">
        <v>474414</v>
      </c>
      <c r="D158" s="61">
        <f aca="true" t="shared" si="52" ref="D158:G159">SUM(D159)</f>
        <v>0</v>
      </c>
      <c r="E158" s="61">
        <f t="shared" si="52"/>
        <v>0</v>
      </c>
      <c r="F158" s="61">
        <f t="shared" si="52"/>
        <v>0</v>
      </c>
      <c r="G158" s="61">
        <f t="shared" si="52"/>
        <v>0</v>
      </c>
      <c r="H158" s="275">
        <v>0</v>
      </c>
      <c r="I158" s="275">
        <v>0</v>
      </c>
    </row>
    <row r="159" spans="1:9" ht="98.25" customHeight="1">
      <c r="A159" s="176" t="s">
        <v>662</v>
      </c>
      <c r="B159" s="272" t="s">
        <v>909</v>
      </c>
      <c r="C159" s="61">
        <v>1404229</v>
      </c>
      <c r="D159" s="61">
        <f t="shared" si="52"/>
        <v>0</v>
      </c>
      <c r="E159" s="61">
        <f t="shared" si="52"/>
        <v>0</v>
      </c>
      <c r="F159" s="61">
        <f t="shared" si="52"/>
        <v>0</v>
      </c>
      <c r="G159" s="61">
        <f t="shared" si="52"/>
        <v>0</v>
      </c>
      <c r="H159" s="61">
        <v>1404229</v>
      </c>
      <c r="I159" s="61">
        <v>1404229</v>
      </c>
    </row>
    <row r="160" spans="1:9" ht="150.75" customHeight="1">
      <c r="A160" s="176" t="s">
        <v>662</v>
      </c>
      <c r="B160" s="272" t="s">
        <v>1011</v>
      </c>
      <c r="C160" s="61">
        <v>21633253</v>
      </c>
      <c r="D160" s="362"/>
      <c r="E160" s="362"/>
      <c r="F160" s="362"/>
      <c r="G160" s="362"/>
      <c r="H160" s="275">
        <v>21633253</v>
      </c>
      <c r="I160" s="275">
        <v>21633253</v>
      </c>
    </row>
    <row r="161" spans="1:9" ht="21" customHeight="1">
      <c r="A161" s="176" t="s">
        <v>953</v>
      </c>
      <c r="B161" s="283" t="s">
        <v>954</v>
      </c>
      <c r="C161" s="61">
        <f>SUM(C162)</f>
        <v>5017484.7</v>
      </c>
      <c r="D161" s="362"/>
      <c r="E161" s="362"/>
      <c r="F161" s="362"/>
      <c r="G161" s="362"/>
      <c r="H161" s="275">
        <v>0</v>
      </c>
      <c r="I161" s="275">
        <v>0</v>
      </c>
    </row>
    <row r="162" spans="1:9" ht="45" customHeight="1">
      <c r="A162" s="176" t="s">
        <v>956</v>
      </c>
      <c r="B162" s="441" t="s">
        <v>955</v>
      </c>
      <c r="C162" s="61">
        <f>SUM(C163)</f>
        <v>5017484.7</v>
      </c>
      <c r="D162" s="362"/>
      <c r="E162" s="362"/>
      <c r="F162" s="362"/>
      <c r="G162" s="362"/>
      <c r="H162" s="275">
        <v>0</v>
      </c>
      <c r="I162" s="275">
        <v>0</v>
      </c>
    </row>
    <row r="163" spans="1:9" ht="64.5" customHeight="1">
      <c r="A163" s="176" t="s">
        <v>957</v>
      </c>
      <c r="B163" s="441" t="s">
        <v>958</v>
      </c>
      <c r="C163" s="83">
        <v>5017484.7</v>
      </c>
      <c r="D163" s="362"/>
      <c r="E163" s="362"/>
      <c r="F163" s="362"/>
      <c r="G163" s="362"/>
      <c r="H163" s="275">
        <v>0</v>
      </c>
      <c r="I163" s="275">
        <v>0</v>
      </c>
    </row>
    <row r="164" spans="1:9" ht="61.5" customHeight="1">
      <c r="A164" s="442" t="s">
        <v>996</v>
      </c>
      <c r="B164" s="443" t="s">
        <v>997</v>
      </c>
      <c r="C164" s="83">
        <f>SUM(C165)</f>
        <v>-3303551.6</v>
      </c>
      <c r="D164" s="70" t="e">
        <f>SUM(D91+D8)</f>
        <v>#REF!</v>
      </c>
      <c r="E164" s="70" t="e">
        <f>SUM(E91+E8)</f>
        <v>#REF!</v>
      </c>
      <c r="F164" s="70" t="e">
        <f>SUM(F91+F8)</f>
        <v>#REF!</v>
      </c>
      <c r="G164" s="70" t="e">
        <f>SUM(G91+G8)</f>
        <v>#REF!</v>
      </c>
      <c r="H164" s="275">
        <v>0</v>
      </c>
      <c r="I164" s="275">
        <v>0</v>
      </c>
    </row>
    <row r="165" spans="1:9" ht="52.5">
      <c r="A165" s="437" t="s">
        <v>998</v>
      </c>
      <c r="B165" s="438" t="s">
        <v>999</v>
      </c>
      <c r="C165" s="439">
        <f>SUM(C166:C167)</f>
        <v>-3303551.6</v>
      </c>
      <c r="D165" s="152"/>
      <c r="E165" s="152"/>
      <c r="F165" s="152"/>
      <c r="G165" s="152"/>
      <c r="H165" s="440">
        <v>0</v>
      </c>
      <c r="I165" s="440">
        <v>0</v>
      </c>
    </row>
    <row r="166" spans="1:9" ht="78.75">
      <c r="A166" s="254" t="s">
        <v>1055</v>
      </c>
      <c r="B166" s="363" t="s">
        <v>1054</v>
      </c>
      <c r="C166" s="83">
        <v>-2000</v>
      </c>
      <c r="D166" s="152"/>
      <c r="E166" s="152"/>
      <c r="F166" s="152"/>
      <c r="G166" s="152"/>
      <c r="H166" s="275">
        <v>0</v>
      </c>
      <c r="I166" s="275">
        <v>0</v>
      </c>
    </row>
    <row r="167" spans="1:9" ht="56.25" customHeight="1">
      <c r="A167" s="254" t="s">
        <v>1000</v>
      </c>
      <c r="B167" s="363" t="s">
        <v>1001</v>
      </c>
      <c r="C167" s="83">
        <v>-3301551.6</v>
      </c>
      <c r="D167" s="152"/>
      <c r="E167" s="152"/>
      <c r="F167" s="152"/>
      <c r="G167" s="152"/>
      <c r="H167" s="275">
        <v>0</v>
      </c>
      <c r="I167" s="275">
        <v>0</v>
      </c>
    </row>
    <row r="168" spans="1:9" ht="13.5">
      <c r="A168" s="159"/>
      <c r="B168" s="274" t="s">
        <v>670</v>
      </c>
      <c r="C168" s="70">
        <f>SUM(C91+C8)</f>
        <v>861342237.1</v>
      </c>
      <c r="H168" s="70">
        <f>SUM(H91+H8)</f>
        <v>735078824</v>
      </c>
      <c r="I168" s="70">
        <f>SUM(I91+I8)</f>
        <v>738352952</v>
      </c>
    </row>
  </sheetData>
  <sheetProtection/>
  <mergeCells count="5">
    <mergeCell ref="B1:I3"/>
    <mergeCell ref="A4:I4"/>
    <mergeCell ref="A6:A7"/>
    <mergeCell ref="B6:B7"/>
    <mergeCell ref="C6:I6"/>
  </mergeCells>
  <printOptions/>
  <pageMargins left="0.7086614173228347" right="0.5118110236220472" top="0.5511811023622047" bottom="0.5511811023622047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J673"/>
  <sheetViews>
    <sheetView view="pageBreakPreview" zoomScaleNormal="136" zoomScaleSheetLayoutView="100" zoomScalePageLayoutView="60" workbookViewId="0" topLeftCell="A478">
      <selection activeCell="A486" sqref="A485:A486"/>
    </sheetView>
  </sheetViews>
  <sheetFormatPr defaultColWidth="9.140625" defaultRowHeight="15"/>
  <cols>
    <col min="1" max="1" width="52.140625" style="0" customWidth="1"/>
    <col min="2" max="2" width="3.00390625" style="4" customWidth="1"/>
    <col min="3" max="3" width="2.7109375" style="4" customWidth="1"/>
    <col min="4" max="4" width="12.7109375" style="4" customWidth="1"/>
    <col min="5" max="5" width="3.00390625" style="16" customWidth="1"/>
    <col min="6" max="6" width="13.28125" style="37" customWidth="1"/>
    <col min="7" max="7" width="13.7109375" style="0" customWidth="1"/>
    <col min="8" max="8" width="14.140625" style="0" customWidth="1"/>
    <col min="9" max="9" width="14.140625" style="0" bestFit="1" customWidth="1"/>
    <col min="10" max="10" width="15.28125" style="0" customWidth="1"/>
  </cols>
  <sheetData>
    <row r="1" spans="1:8" ht="3.75" customHeight="1">
      <c r="A1" s="3"/>
      <c r="B1" s="366" t="s">
        <v>1059</v>
      </c>
      <c r="C1" s="366"/>
      <c r="D1" s="366"/>
      <c r="E1" s="366"/>
      <c r="F1" s="366"/>
      <c r="G1" s="366"/>
      <c r="H1" s="366"/>
    </row>
    <row r="2" spans="1:8" ht="14.25">
      <c r="A2" s="3"/>
      <c r="B2" s="366"/>
      <c r="C2" s="366"/>
      <c r="D2" s="366"/>
      <c r="E2" s="366"/>
      <c r="F2" s="366"/>
      <c r="G2" s="366"/>
      <c r="H2" s="366"/>
    </row>
    <row r="3" spans="1:8" ht="9.75" customHeight="1">
      <c r="A3" s="3"/>
      <c r="B3" s="366"/>
      <c r="C3" s="366"/>
      <c r="D3" s="366"/>
      <c r="E3" s="366"/>
      <c r="F3" s="366"/>
      <c r="G3" s="366"/>
      <c r="H3" s="366"/>
    </row>
    <row r="4" spans="1:8" ht="14.25">
      <c r="A4" s="3"/>
      <c r="B4" s="366"/>
      <c r="C4" s="366"/>
      <c r="D4" s="366"/>
      <c r="E4" s="366"/>
      <c r="F4" s="366"/>
      <c r="G4" s="366"/>
      <c r="H4" s="366"/>
    </row>
    <row r="5" spans="1:8" ht="14.25">
      <c r="A5" s="3"/>
      <c r="B5" s="366"/>
      <c r="C5" s="366"/>
      <c r="D5" s="366"/>
      <c r="E5" s="366"/>
      <c r="F5" s="366"/>
      <c r="G5" s="366"/>
      <c r="H5" s="366"/>
    </row>
    <row r="6" spans="1:8" ht="46.5" customHeight="1">
      <c r="A6" s="3"/>
      <c r="B6" s="366"/>
      <c r="C6" s="366"/>
      <c r="D6" s="366"/>
      <c r="E6" s="366"/>
      <c r="F6" s="366"/>
      <c r="G6" s="366"/>
      <c r="H6" s="366"/>
    </row>
    <row r="7" spans="1:8" ht="5.25" customHeight="1">
      <c r="A7" s="3" t="s">
        <v>152</v>
      </c>
      <c r="B7" s="366"/>
      <c r="C7" s="366"/>
      <c r="D7" s="366"/>
      <c r="E7" s="366"/>
      <c r="F7" s="366"/>
      <c r="G7" s="366"/>
      <c r="H7" s="366"/>
    </row>
    <row r="8" spans="1:8" ht="1.5" customHeight="1" hidden="1">
      <c r="A8" s="3"/>
      <c r="B8" s="366"/>
      <c r="C8" s="366"/>
      <c r="D8" s="366"/>
      <c r="E8" s="366"/>
      <c r="F8" s="366"/>
      <c r="G8" s="366"/>
      <c r="H8" s="366"/>
    </row>
    <row r="9" spans="1:6" ht="15">
      <c r="A9" s="373" t="s">
        <v>11</v>
      </c>
      <c r="B9" s="374"/>
      <c r="C9" s="374"/>
      <c r="D9" s="374"/>
      <c r="E9" s="374"/>
      <c r="F9" s="375"/>
    </row>
    <row r="10" spans="1:6" ht="15">
      <c r="A10" s="376" t="s">
        <v>48</v>
      </c>
      <c r="B10" s="377"/>
      <c r="C10" s="377"/>
      <c r="D10" s="377"/>
      <c r="E10" s="377"/>
      <c r="F10" s="378"/>
    </row>
    <row r="11" spans="1:6" ht="15">
      <c r="A11" s="373" t="s">
        <v>387</v>
      </c>
      <c r="B11" s="379"/>
      <c r="C11" s="379"/>
      <c r="D11" s="379"/>
      <c r="E11" s="379"/>
      <c r="F11" s="379"/>
    </row>
    <row r="12" spans="1:6" ht="14.25" customHeight="1">
      <c r="A12" s="116" t="s">
        <v>934</v>
      </c>
      <c r="B12" s="115"/>
      <c r="C12" s="115"/>
      <c r="D12" s="115"/>
      <c r="E12" s="115"/>
      <c r="F12" s="115"/>
    </row>
    <row r="13" spans="1:8" ht="15.75" customHeight="1">
      <c r="A13" s="5"/>
      <c r="B13" s="6"/>
      <c r="C13" s="6"/>
      <c r="D13" s="6"/>
      <c r="E13" s="6"/>
      <c r="F13" s="36"/>
      <c r="H13" s="82" t="s">
        <v>82</v>
      </c>
    </row>
    <row r="14" spans="1:8" ht="15.75" customHeight="1">
      <c r="A14" s="380" t="s">
        <v>90</v>
      </c>
      <c r="B14" s="381" t="s">
        <v>91</v>
      </c>
      <c r="C14" s="381" t="s">
        <v>92</v>
      </c>
      <c r="D14" s="381" t="s">
        <v>93</v>
      </c>
      <c r="E14" s="381" t="s">
        <v>94</v>
      </c>
      <c r="F14" s="382" t="s">
        <v>837</v>
      </c>
      <c r="G14" s="382"/>
      <c r="H14" s="382"/>
    </row>
    <row r="15" spans="1:8" ht="14.25">
      <c r="A15" s="380"/>
      <c r="B15" s="381"/>
      <c r="C15" s="381"/>
      <c r="D15" s="381"/>
      <c r="E15" s="381"/>
      <c r="F15" s="117">
        <v>2023</v>
      </c>
      <c r="G15" s="295">
        <v>2024</v>
      </c>
      <c r="H15" s="295">
        <v>2025</v>
      </c>
    </row>
    <row r="16" spans="1:8" s="41" customFormat="1" ht="14.25" customHeight="1">
      <c r="A16" s="186" t="s">
        <v>95</v>
      </c>
      <c r="B16" s="38"/>
      <c r="C16" s="38"/>
      <c r="D16" s="38"/>
      <c r="E16" s="39"/>
      <c r="F16" s="40">
        <f>SUM(F18+F172+F195+F245+F278+F506+F565+F646+F653+F557+F269)</f>
        <v>969773569.5500001</v>
      </c>
      <c r="G16" s="40">
        <f>SUM(G17+G18+G172+G195+G245+G278+G506+G565+G646+G653+G557+G269)</f>
        <v>735078824</v>
      </c>
      <c r="H16" s="40">
        <f>SUM(H17+H18+H172+H195+H245+H278+H506+H565+H646+H653+H557+H269)</f>
        <v>738352952</v>
      </c>
    </row>
    <row r="17" spans="1:8" s="41" customFormat="1" ht="14.25" customHeight="1">
      <c r="A17" s="186" t="s">
        <v>875</v>
      </c>
      <c r="B17" s="38"/>
      <c r="C17" s="38"/>
      <c r="D17" s="38"/>
      <c r="E17" s="39"/>
      <c r="F17" s="40"/>
      <c r="G17" s="40">
        <v>6384748</v>
      </c>
      <c r="H17" s="40">
        <v>14137248</v>
      </c>
    </row>
    <row r="18" spans="1:8" s="15" customFormat="1" ht="12.75" customHeight="1">
      <c r="A18" s="187" t="s">
        <v>96</v>
      </c>
      <c r="B18" s="42" t="s">
        <v>97</v>
      </c>
      <c r="C18" s="42"/>
      <c r="D18" s="42"/>
      <c r="E18" s="43"/>
      <c r="F18" s="44">
        <f>SUM(F19+F24+F30+F84+F93+F98+F90)</f>
        <v>107601186.94999999</v>
      </c>
      <c r="G18" s="44">
        <f>SUM(G19+G24+G30+G84+G93+G98+G90)</f>
        <v>75875205.2</v>
      </c>
      <c r="H18" s="44">
        <f>SUM(H19+H24+H30+H84+H93+H98+H90)</f>
        <v>75770297.8</v>
      </c>
    </row>
    <row r="19" spans="1:8" ht="30" customHeight="1">
      <c r="A19" s="188" t="s">
        <v>98</v>
      </c>
      <c r="B19" s="17" t="s">
        <v>97</v>
      </c>
      <c r="C19" s="17" t="s">
        <v>99</v>
      </c>
      <c r="D19" s="17"/>
      <c r="E19" s="17"/>
      <c r="F19" s="33">
        <f aca="true" t="shared" si="0" ref="F19:H22">SUM(F20)</f>
        <v>2256077</v>
      </c>
      <c r="G19" s="33">
        <f t="shared" si="0"/>
        <v>2256077</v>
      </c>
      <c r="H19" s="33">
        <f t="shared" si="0"/>
        <v>2256077</v>
      </c>
    </row>
    <row r="20" spans="1:8" ht="26.25">
      <c r="A20" s="148" t="s">
        <v>145</v>
      </c>
      <c r="B20" s="18" t="s">
        <v>97</v>
      </c>
      <c r="C20" s="18" t="s">
        <v>99</v>
      </c>
      <c r="D20" s="18" t="s">
        <v>175</v>
      </c>
      <c r="E20" s="18"/>
      <c r="F20" s="12">
        <f t="shared" si="0"/>
        <v>2256077</v>
      </c>
      <c r="G20" s="12">
        <f t="shared" si="0"/>
        <v>2256077</v>
      </c>
      <c r="H20" s="12">
        <f t="shared" si="0"/>
        <v>2256077</v>
      </c>
    </row>
    <row r="21" spans="1:8" ht="14.25">
      <c r="A21" s="148" t="s">
        <v>146</v>
      </c>
      <c r="B21" s="18" t="s">
        <v>97</v>
      </c>
      <c r="C21" s="18" t="s">
        <v>99</v>
      </c>
      <c r="D21" s="18" t="s">
        <v>176</v>
      </c>
      <c r="E21" s="18"/>
      <c r="F21" s="12">
        <f t="shared" si="0"/>
        <v>2256077</v>
      </c>
      <c r="G21" s="12">
        <f t="shared" si="0"/>
        <v>2256077</v>
      </c>
      <c r="H21" s="12">
        <f t="shared" si="0"/>
        <v>2256077</v>
      </c>
    </row>
    <row r="22" spans="1:8" ht="26.25">
      <c r="A22" s="148" t="s">
        <v>158</v>
      </c>
      <c r="B22" s="18" t="s">
        <v>97</v>
      </c>
      <c r="C22" s="18" t="s">
        <v>99</v>
      </c>
      <c r="D22" s="18" t="s">
        <v>177</v>
      </c>
      <c r="E22" s="18"/>
      <c r="F22" s="12">
        <f t="shared" si="0"/>
        <v>2256077</v>
      </c>
      <c r="G22" s="12">
        <f t="shared" si="0"/>
        <v>2256077</v>
      </c>
      <c r="H22" s="12">
        <f t="shared" si="0"/>
        <v>2256077</v>
      </c>
    </row>
    <row r="23" spans="1:8" ht="43.5" customHeight="1">
      <c r="A23" s="148" t="s">
        <v>159</v>
      </c>
      <c r="B23" s="18" t="s">
        <v>97</v>
      </c>
      <c r="C23" s="18" t="s">
        <v>99</v>
      </c>
      <c r="D23" s="18" t="s">
        <v>177</v>
      </c>
      <c r="E23" s="18" t="s">
        <v>100</v>
      </c>
      <c r="F23" s="12">
        <v>2256077</v>
      </c>
      <c r="G23" s="123">
        <v>2256077</v>
      </c>
      <c r="H23" s="12">
        <v>2256077</v>
      </c>
    </row>
    <row r="24" spans="1:8" ht="30.75" customHeight="1">
      <c r="A24" s="188" t="s">
        <v>101</v>
      </c>
      <c r="B24" s="17" t="s">
        <v>97</v>
      </c>
      <c r="C24" s="17" t="s">
        <v>102</v>
      </c>
      <c r="D24" s="17"/>
      <c r="E24" s="17"/>
      <c r="F24" s="33">
        <f aca="true" t="shared" si="1" ref="F24:H26">SUM(F25)</f>
        <v>947590.79</v>
      </c>
      <c r="G24" s="33">
        <f t="shared" si="1"/>
        <v>915115</v>
      </c>
      <c r="H24" s="33">
        <f t="shared" si="1"/>
        <v>915115</v>
      </c>
    </row>
    <row r="25" spans="1:8" ht="29.25" customHeight="1">
      <c r="A25" s="92" t="s">
        <v>54</v>
      </c>
      <c r="B25" s="18" t="s">
        <v>97</v>
      </c>
      <c r="C25" s="18" t="s">
        <v>102</v>
      </c>
      <c r="D25" s="18" t="s">
        <v>178</v>
      </c>
      <c r="E25" s="18"/>
      <c r="F25" s="12">
        <f t="shared" si="1"/>
        <v>947590.79</v>
      </c>
      <c r="G25" s="12">
        <f t="shared" si="1"/>
        <v>915115</v>
      </c>
      <c r="H25" s="12">
        <f t="shared" si="1"/>
        <v>915115</v>
      </c>
    </row>
    <row r="26" spans="1:8" ht="14.25">
      <c r="A26" s="148" t="s">
        <v>169</v>
      </c>
      <c r="B26" s="18" t="s">
        <v>97</v>
      </c>
      <c r="C26" s="18" t="s">
        <v>102</v>
      </c>
      <c r="D26" s="18" t="s">
        <v>179</v>
      </c>
      <c r="E26" s="18"/>
      <c r="F26" s="12">
        <f t="shared" si="1"/>
        <v>947590.79</v>
      </c>
      <c r="G26" s="12">
        <f t="shared" si="1"/>
        <v>915115</v>
      </c>
      <c r="H26" s="12">
        <f t="shared" si="1"/>
        <v>915115</v>
      </c>
    </row>
    <row r="27" spans="1:8" ht="26.25">
      <c r="A27" s="148" t="s">
        <v>158</v>
      </c>
      <c r="B27" s="18" t="s">
        <v>97</v>
      </c>
      <c r="C27" s="18" t="s">
        <v>102</v>
      </c>
      <c r="D27" s="18" t="s">
        <v>180</v>
      </c>
      <c r="E27" s="18"/>
      <c r="F27" s="12">
        <f>SUM(F28:F29,)</f>
        <v>947590.79</v>
      </c>
      <c r="G27" s="12">
        <f>SUM(G28:G29,)</f>
        <v>915115</v>
      </c>
      <c r="H27" s="12">
        <f>SUM(H28:H29,)</f>
        <v>915115</v>
      </c>
    </row>
    <row r="28" spans="1:8" ht="52.5">
      <c r="A28" s="148" t="s">
        <v>159</v>
      </c>
      <c r="B28" s="18" t="s">
        <v>97</v>
      </c>
      <c r="C28" s="18" t="s">
        <v>102</v>
      </c>
      <c r="D28" s="18" t="s">
        <v>180</v>
      </c>
      <c r="E28" s="18" t="s">
        <v>100</v>
      </c>
      <c r="F28" s="12">
        <v>815590.79</v>
      </c>
      <c r="G28" s="12">
        <v>783115</v>
      </c>
      <c r="H28" s="12">
        <v>783115</v>
      </c>
    </row>
    <row r="29" spans="1:8" ht="31.5" customHeight="1">
      <c r="A29" s="148" t="s">
        <v>65</v>
      </c>
      <c r="B29" s="18" t="s">
        <v>97</v>
      </c>
      <c r="C29" s="18" t="s">
        <v>102</v>
      </c>
      <c r="D29" s="18" t="s">
        <v>180</v>
      </c>
      <c r="E29" s="18" t="s">
        <v>103</v>
      </c>
      <c r="F29" s="12">
        <v>132000</v>
      </c>
      <c r="G29" s="12">
        <v>132000</v>
      </c>
      <c r="H29" s="12">
        <v>132000</v>
      </c>
    </row>
    <row r="30" spans="1:8" ht="42" customHeight="1">
      <c r="A30" s="188" t="s">
        <v>106</v>
      </c>
      <c r="B30" s="17" t="s">
        <v>97</v>
      </c>
      <c r="C30" s="17" t="s">
        <v>107</v>
      </c>
      <c r="D30" s="17"/>
      <c r="E30" s="17"/>
      <c r="F30" s="33">
        <f>SUM(F31+F62+F47+F52+F57)</f>
        <v>32316666.22</v>
      </c>
      <c r="G30" s="33">
        <f>SUM(G31+G62+G47+G52+G57)</f>
        <v>29184507.2</v>
      </c>
      <c r="H30" s="33">
        <f>SUM(H31+H62+H47+H52+H57)</f>
        <v>29101259.8</v>
      </c>
    </row>
    <row r="31" spans="1:8" ht="39">
      <c r="A31" s="188" t="s">
        <v>151</v>
      </c>
      <c r="B31" s="17" t="s">
        <v>97</v>
      </c>
      <c r="C31" s="17" t="s">
        <v>107</v>
      </c>
      <c r="D31" s="20" t="s">
        <v>181</v>
      </c>
      <c r="E31" s="17"/>
      <c r="F31" s="33">
        <f>SUM(F32+F38)</f>
        <v>3931871.8</v>
      </c>
      <c r="G31" s="33">
        <f>SUM(G32+G38)</f>
        <v>0</v>
      </c>
      <c r="H31" s="33">
        <f>SUM(H32+H38)</f>
        <v>0</v>
      </c>
    </row>
    <row r="32" spans="1:8" ht="55.5" customHeight="1">
      <c r="A32" s="92" t="s">
        <v>182</v>
      </c>
      <c r="B32" s="23" t="s">
        <v>97</v>
      </c>
      <c r="C32" s="18" t="s">
        <v>107</v>
      </c>
      <c r="D32" s="21" t="s">
        <v>183</v>
      </c>
      <c r="E32" s="18"/>
      <c r="F32" s="12">
        <f>SUM(F33)</f>
        <v>2426575</v>
      </c>
      <c r="G32" s="12">
        <f>SUM(G33)</f>
        <v>0</v>
      </c>
      <c r="H32" s="12">
        <f>SUM(H33)</f>
        <v>0</v>
      </c>
    </row>
    <row r="33" spans="1:8" ht="26.25">
      <c r="A33" s="92" t="s">
        <v>184</v>
      </c>
      <c r="B33" s="23" t="s">
        <v>97</v>
      </c>
      <c r="C33" s="18" t="s">
        <v>107</v>
      </c>
      <c r="D33" s="21" t="s">
        <v>185</v>
      </c>
      <c r="E33" s="18"/>
      <c r="F33" s="12">
        <f>SUM(F34+F36)</f>
        <v>2426575</v>
      </c>
      <c r="G33" s="12">
        <f>SUM(G34+G36)</f>
        <v>0</v>
      </c>
      <c r="H33" s="12">
        <f>SUM(H34+H36)</f>
        <v>0</v>
      </c>
    </row>
    <row r="34" spans="1:8" ht="39">
      <c r="A34" s="92" t="s">
        <v>165</v>
      </c>
      <c r="B34" s="23" t="s">
        <v>97</v>
      </c>
      <c r="C34" s="18" t="s">
        <v>107</v>
      </c>
      <c r="D34" s="21" t="s">
        <v>186</v>
      </c>
      <c r="E34" s="18"/>
      <c r="F34" s="12">
        <f>SUM(F35:F35)</f>
        <v>2008200</v>
      </c>
      <c r="G34" s="12">
        <f>SUM(G35:G35)</f>
        <v>0</v>
      </c>
      <c r="H34" s="12">
        <f>SUM(H35:H35)</f>
        <v>0</v>
      </c>
    </row>
    <row r="35" spans="1:8" ht="52.5">
      <c r="A35" s="148" t="s">
        <v>159</v>
      </c>
      <c r="B35" s="23" t="s">
        <v>97</v>
      </c>
      <c r="C35" s="18" t="s">
        <v>107</v>
      </c>
      <c r="D35" s="21" t="s">
        <v>186</v>
      </c>
      <c r="E35" s="18" t="s">
        <v>100</v>
      </c>
      <c r="F35" s="12">
        <v>2008200</v>
      </c>
      <c r="G35" s="355">
        <v>0</v>
      </c>
      <c r="H35" s="355">
        <v>0</v>
      </c>
    </row>
    <row r="36" spans="1:8" ht="52.5">
      <c r="A36" s="92" t="s">
        <v>461</v>
      </c>
      <c r="B36" s="23" t="s">
        <v>97</v>
      </c>
      <c r="C36" s="18" t="s">
        <v>107</v>
      </c>
      <c r="D36" s="21" t="s">
        <v>456</v>
      </c>
      <c r="E36" s="18"/>
      <c r="F36" s="12">
        <f>SUM(F37)</f>
        <v>418375</v>
      </c>
      <c r="G36" s="12">
        <f>SUM(G37)</f>
        <v>0</v>
      </c>
      <c r="H36" s="12">
        <f>SUM(H37)</f>
        <v>0</v>
      </c>
    </row>
    <row r="37" spans="1:8" ht="52.5">
      <c r="A37" s="148" t="s">
        <v>159</v>
      </c>
      <c r="B37" s="23" t="s">
        <v>97</v>
      </c>
      <c r="C37" s="18" t="s">
        <v>107</v>
      </c>
      <c r="D37" s="21" t="s">
        <v>456</v>
      </c>
      <c r="E37" s="18" t="s">
        <v>100</v>
      </c>
      <c r="F37" s="12">
        <v>418375</v>
      </c>
      <c r="G37" s="355">
        <v>0</v>
      </c>
      <c r="H37" s="355">
        <v>0</v>
      </c>
    </row>
    <row r="38" spans="1:8" ht="52.5">
      <c r="A38" s="148" t="s">
        <v>353</v>
      </c>
      <c r="B38" s="18" t="s">
        <v>97</v>
      </c>
      <c r="C38" s="18" t="s">
        <v>107</v>
      </c>
      <c r="D38" s="21" t="s">
        <v>187</v>
      </c>
      <c r="E38" s="18"/>
      <c r="F38" s="12">
        <f>SUM(F40+F42+F44)</f>
        <v>1505296.8</v>
      </c>
      <c r="G38" s="12">
        <f>SUM(G40+G42+G44)</f>
        <v>0</v>
      </c>
      <c r="H38" s="12">
        <f>SUM(H40+H42+H44)</f>
        <v>0</v>
      </c>
    </row>
    <row r="39" spans="1:8" ht="26.25">
      <c r="A39" s="148" t="s">
        <v>188</v>
      </c>
      <c r="B39" s="18" t="s">
        <v>97</v>
      </c>
      <c r="C39" s="18" t="s">
        <v>107</v>
      </c>
      <c r="D39" s="21" t="s">
        <v>189</v>
      </c>
      <c r="E39" s="18"/>
      <c r="F39" s="12">
        <f>SUM(F40+F42)</f>
        <v>1338800</v>
      </c>
      <c r="G39" s="12">
        <f>SUM(G40+G42)</f>
        <v>0</v>
      </c>
      <c r="H39" s="12">
        <f>SUM(H40+H42)</f>
        <v>0</v>
      </c>
    </row>
    <row r="40" spans="1:8" ht="39">
      <c r="A40" s="92" t="s">
        <v>160</v>
      </c>
      <c r="B40" s="18" t="s">
        <v>97</v>
      </c>
      <c r="C40" s="18" t="s">
        <v>107</v>
      </c>
      <c r="D40" s="21" t="s">
        <v>190</v>
      </c>
      <c r="E40" s="18"/>
      <c r="F40" s="12">
        <f>SUM(F41)</f>
        <v>1004100</v>
      </c>
      <c r="G40" s="12">
        <f>SUM(G41)</f>
        <v>0</v>
      </c>
      <c r="H40" s="12">
        <f>SUM(H41)</f>
        <v>0</v>
      </c>
    </row>
    <row r="41" spans="1:8" ht="52.5">
      <c r="A41" s="148" t="s">
        <v>159</v>
      </c>
      <c r="B41" s="18" t="s">
        <v>97</v>
      </c>
      <c r="C41" s="18" t="s">
        <v>107</v>
      </c>
      <c r="D41" s="21" t="s">
        <v>191</v>
      </c>
      <c r="E41" s="18" t="s">
        <v>100</v>
      </c>
      <c r="F41" s="12">
        <v>1004100</v>
      </c>
      <c r="G41" s="355">
        <v>0</v>
      </c>
      <c r="H41" s="355">
        <v>0</v>
      </c>
    </row>
    <row r="42" spans="1:8" ht="39">
      <c r="A42" s="92" t="s">
        <v>388</v>
      </c>
      <c r="B42" s="18" t="s">
        <v>97</v>
      </c>
      <c r="C42" s="18" t="s">
        <v>107</v>
      </c>
      <c r="D42" s="21" t="s">
        <v>192</v>
      </c>
      <c r="E42" s="18"/>
      <c r="F42" s="12">
        <f>SUM(F43)</f>
        <v>334700</v>
      </c>
      <c r="G42" s="285">
        <f>SUM(G43)</f>
        <v>0</v>
      </c>
      <c r="H42" s="285">
        <f>SUM(H43)</f>
        <v>0</v>
      </c>
    </row>
    <row r="43" spans="1:8" ht="39.75" customHeight="1">
      <c r="A43" s="148" t="s">
        <v>159</v>
      </c>
      <c r="B43" s="18" t="s">
        <v>97</v>
      </c>
      <c r="C43" s="18" t="s">
        <v>107</v>
      </c>
      <c r="D43" s="21" t="s">
        <v>192</v>
      </c>
      <c r="E43" s="18" t="s">
        <v>100</v>
      </c>
      <c r="F43" s="12">
        <v>334700</v>
      </c>
      <c r="G43" s="355">
        <v>0</v>
      </c>
      <c r="H43" s="355">
        <v>0</v>
      </c>
    </row>
    <row r="44" spans="1:8" ht="26.25" customHeight="1">
      <c r="A44" s="148" t="s">
        <v>1031</v>
      </c>
      <c r="B44" s="18" t="s">
        <v>97</v>
      </c>
      <c r="C44" s="18" t="s">
        <v>107</v>
      </c>
      <c r="D44" s="21" t="s">
        <v>745</v>
      </c>
      <c r="E44" s="18"/>
      <c r="F44" s="12">
        <f aca="true" t="shared" si="2" ref="F44:H45">SUM(F45)</f>
        <v>166496.8</v>
      </c>
      <c r="G44" s="285">
        <f t="shared" si="2"/>
        <v>0</v>
      </c>
      <c r="H44" s="285">
        <f t="shared" si="2"/>
        <v>0</v>
      </c>
    </row>
    <row r="45" spans="1:8" ht="52.5">
      <c r="A45" s="148" t="s">
        <v>746</v>
      </c>
      <c r="B45" s="18" t="s">
        <v>97</v>
      </c>
      <c r="C45" s="18" t="s">
        <v>97</v>
      </c>
      <c r="D45" s="21" t="s">
        <v>747</v>
      </c>
      <c r="E45" s="18"/>
      <c r="F45" s="12">
        <f t="shared" si="2"/>
        <v>166496.8</v>
      </c>
      <c r="G45" s="285">
        <f t="shared" si="2"/>
        <v>0</v>
      </c>
      <c r="H45" s="285">
        <f t="shared" si="2"/>
        <v>0</v>
      </c>
    </row>
    <row r="46" spans="1:8" ht="52.5">
      <c r="A46" s="148" t="s">
        <v>159</v>
      </c>
      <c r="B46" s="18" t="s">
        <v>97</v>
      </c>
      <c r="C46" s="18" t="s">
        <v>107</v>
      </c>
      <c r="D46" s="21" t="s">
        <v>747</v>
      </c>
      <c r="E46" s="18" t="s">
        <v>100</v>
      </c>
      <c r="F46" s="12">
        <v>166496.8</v>
      </c>
      <c r="G46" s="131">
        <v>0</v>
      </c>
      <c r="H46" s="131">
        <v>0</v>
      </c>
    </row>
    <row r="47" spans="1:8" ht="52.5">
      <c r="A47" s="188" t="s">
        <v>1033</v>
      </c>
      <c r="B47" s="17" t="s">
        <v>97</v>
      </c>
      <c r="C47" s="17" t="s">
        <v>107</v>
      </c>
      <c r="D47" s="20" t="s">
        <v>220</v>
      </c>
      <c r="E47" s="17"/>
      <c r="F47" s="33">
        <f aca="true" t="shared" si="3" ref="F47:H50">SUM(F48)</f>
        <v>334700</v>
      </c>
      <c r="G47" s="33">
        <f t="shared" si="3"/>
        <v>334700</v>
      </c>
      <c r="H47" s="33">
        <f t="shared" si="3"/>
        <v>0</v>
      </c>
    </row>
    <row r="48" spans="1:8" ht="66" customHeight="1">
      <c r="A48" s="148" t="s">
        <v>1034</v>
      </c>
      <c r="B48" s="18" t="s">
        <v>97</v>
      </c>
      <c r="C48" s="18" t="s">
        <v>107</v>
      </c>
      <c r="D48" s="21" t="s">
        <v>426</v>
      </c>
      <c r="E48" s="18"/>
      <c r="F48" s="12">
        <f t="shared" si="3"/>
        <v>334700</v>
      </c>
      <c r="G48" s="12">
        <f t="shared" si="3"/>
        <v>334700</v>
      </c>
      <c r="H48" s="12">
        <f t="shared" si="3"/>
        <v>0</v>
      </c>
    </row>
    <row r="49" spans="1:8" ht="29.25" customHeight="1">
      <c r="A49" s="148" t="s">
        <v>1035</v>
      </c>
      <c r="B49" s="18" t="s">
        <v>97</v>
      </c>
      <c r="C49" s="18" t="s">
        <v>107</v>
      </c>
      <c r="D49" s="21" t="s">
        <v>427</v>
      </c>
      <c r="E49" s="18"/>
      <c r="F49" s="12">
        <f t="shared" si="3"/>
        <v>334700</v>
      </c>
      <c r="G49" s="12">
        <f t="shared" si="3"/>
        <v>334700</v>
      </c>
      <c r="H49" s="12">
        <f t="shared" si="3"/>
        <v>0</v>
      </c>
    </row>
    <row r="50" spans="1:8" ht="39">
      <c r="A50" s="92" t="s">
        <v>462</v>
      </c>
      <c r="B50" s="18" t="s">
        <v>97</v>
      </c>
      <c r="C50" s="18" t="s">
        <v>107</v>
      </c>
      <c r="D50" s="21" t="s">
        <v>428</v>
      </c>
      <c r="E50" s="18"/>
      <c r="F50" s="12">
        <f t="shared" si="3"/>
        <v>334700</v>
      </c>
      <c r="G50" s="12">
        <f t="shared" si="3"/>
        <v>334700</v>
      </c>
      <c r="H50" s="12">
        <f t="shared" si="3"/>
        <v>0</v>
      </c>
    </row>
    <row r="51" spans="1:8" ht="43.5" customHeight="1">
      <c r="A51" s="148" t="s">
        <v>159</v>
      </c>
      <c r="B51" s="18" t="s">
        <v>97</v>
      </c>
      <c r="C51" s="18" t="s">
        <v>107</v>
      </c>
      <c r="D51" s="21" t="s">
        <v>428</v>
      </c>
      <c r="E51" s="18" t="s">
        <v>100</v>
      </c>
      <c r="F51" s="12">
        <v>334700</v>
      </c>
      <c r="G51" s="128">
        <v>334700</v>
      </c>
      <c r="H51" s="119">
        <v>0</v>
      </c>
    </row>
    <row r="52" spans="1:8" ht="26.25">
      <c r="A52" s="188" t="s">
        <v>253</v>
      </c>
      <c r="B52" s="17" t="s">
        <v>97</v>
      </c>
      <c r="C52" s="17" t="s">
        <v>107</v>
      </c>
      <c r="D52" s="17" t="s">
        <v>237</v>
      </c>
      <c r="E52" s="17"/>
      <c r="F52" s="33">
        <f aca="true" t="shared" si="4" ref="F52:H55">SUM(F53)</f>
        <v>334700</v>
      </c>
      <c r="G52" s="33">
        <f t="shared" si="4"/>
        <v>334700</v>
      </c>
      <c r="H52" s="33">
        <f t="shared" si="4"/>
        <v>0</v>
      </c>
    </row>
    <row r="53" spans="1:8" ht="39">
      <c r="A53" s="148" t="s">
        <v>248</v>
      </c>
      <c r="B53" s="18" t="s">
        <v>97</v>
      </c>
      <c r="C53" s="23" t="s">
        <v>107</v>
      </c>
      <c r="D53" s="21" t="s">
        <v>249</v>
      </c>
      <c r="E53" s="18"/>
      <c r="F53" s="12">
        <f t="shared" si="4"/>
        <v>334700</v>
      </c>
      <c r="G53" s="12">
        <f t="shared" si="4"/>
        <v>334700</v>
      </c>
      <c r="H53" s="12">
        <f t="shared" si="4"/>
        <v>0</v>
      </c>
    </row>
    <row r="54" spans="1:8" ht="67.5" customHeight="1">
      <c r="A54" s="148" t="s">
        <v>250</v>
      </c>
      <c r="B54" s="18" t="s">
        <v>97</v>
      </c>
      <c r="C54" s="23" t="s">
        <v>107</v>
      </c>
      <c r="D54" s="21" t="s">
        <v>251</v>
      </c>
      <c r="E54" s="18"/>
      <c r="F54" s="12">
        <f t="shared" si="4"/>
        <v>334700</v>
      </c>
      <c r="G54" s="12">
        <f t="shared" si="4"/>
        <v>334700</v>
      </c>
      <c r="H54" s="12">
        <f t="shared" si="4"/>
        <v>0</v>
      </c>
    </row>
    <row r="55" spans="1:8" ht="26.25">
      <c r="A55" s="92" t="s">
        <v>130</v>
      </c>
      <c r="B55" s="18" t="s">
        <v>97</v>
      </c>
      <c r="C55" s="18" t="s">
        <v>107</v>
      </c>
      <c r="D55" s="21" t="s">
        <v>252</v>
      </c>
      <c r="E55" s="18"/>
      <c r="F55" s="12">
        <f>SUM(F56)</f>
        <v>334700</v>
      </c>
      <c r="G55" s="12">
        <f t="shared" si="4"/>
        <v>334700</v>
      </c>
      <c r="H55" s="12">
        <f t="shared" si="4"/>
        <v>0</v>
      </c>
    </row>
    <row r="56" spans="1:8" ht="52.5">
      <c r="A56" s="148" t="s">
        <v>159</v>
      </c>
      <c r="B56" s="18" t="s">
        <v>97</v>
      </c>
      <c r="C56" s="18" t="s">
        <v>107</v>
      </c>
      <c r="D56" s="21" t="s">
        <v>252</v>
      </c>
      <c r="E56" s="18" t="s">
        <v>100</v>
      </c>
      <c r="F56" s="12">
        <v>334700</v>
      </c>
      <c r="G56" s="78">
        <v>334700</v>
      </c>
      <c r="H56" s="78">
        <v>0</v>
      </c>
    </row>
    <row r="57" spans="1:8" ht="15" customHeight="1">
      <c r="A57" s="121" t="s">
        <v>64</v>
      </c>
      <c r="B57" s="17" t="s">
        <v>97</v>
      </c>
      <c r="C57" s="17" t="s">
        <v>107</v>
      </c>
      <c r="D57" s="17" t="s">
        <v>193</v>
      </c>
      <c r="E57" s="17"/>
      <c r="F57" s="33">
        <f>SUM(F58)</f>
        <v>24688646.21</v>
      </c>
      <c r="G57" s="33">
        <f>SUM(G58)</f>
        <v>24721122</v>
      </c>
      <c r="H57" s="33">
        <f>SUM(H58)</f>
        <v>24721122</v>
      </c>
    </row>
    <row r="58" spans="1:8" ht="26.25">
      <c r="A58" s="92" t="s">
        <v>354</v>
      </c>
      <c r="B58" s="18" t="s">
        <v>97</v>
      </c>
      <c r="C58" s="18" t="s">
        <v>107</v>
      </c>
      <c r="D58" s="18" t="s">
        <v>194</v>
      </c>
      <c r="E58" s="18"/>
      <c r="F58" s="12">
        <f>SUM(F59,)</f>
        <v>24688646.21</v>
      </c>
      <c r="G58" s="12">
        <f>SUM(G59,)</f>
        <v>24721122</v>
      </c>
      <c r="H58" s="12">
        <f>SUM(H59,)</f>
        <v>24721122</v>
      </c>
    </row>
    <row r="59" spans="1:8" ht="18" customHeight="1">
      <c r="A59" s="148" t="s">
        <v>158</v>
      </c>
      <c r="B59" s="18" t="s">
        <v>97</v>
      </c>
      <c r="C59" s="18" t="s">
        <v>107</v>
      </c>
      <c r="D59" s="18" t="s">
        <v>195</v>
      </c>
      <c r="E59" s="18"/>
      <c r="F59" s="12">
        <f>SUM(F60:F61)</f>
        <v>24688646.21</v>
      </c>
      <c r="G59" s="12">
        <f>SUM(G60:G61)</f>
        <v>24721122</v>
      </c>
      <c r="H59" s="12">
        <f>SUM(H60:H61)</f>
        <v>24721122</v>
      </c>
    </row>
    <row r="60" spans="1:8" ht="52.5">
      <c r="A60" s="148" t="s">
        <v>159</v>
      </c>
      <c r="B60" s="18" t="s">
        <v>97</v>
      </c>
      <c r="C60" s="18" t="s">
        <v>107</v>
      </c>
      <c r="D60" s="18" t="s">
        <v>195</v>
      </c>
      <c r="E60" s="18" t="s">
        <v>100</v>
      </c>
      <c r="F60" s="12">
        <v>24654165.21</v>
      </c>
      <c r="G60" s="12">
        <v>24686641</v>
      </c>
      <c r="H60" s="12">
        <v>24686641</v>
      </c>
    </row>
    <row r="61" spans="1:8" ht="14.25">
      <c r="A61" s="148" t="s">
        <v>105</v>
      </c>
      <c r="B61" s="18" t="s">
        <v>97</v>
      </c>
      <c r="C61" s="18" t="s">
        <v>107</v>
      </c>
      <c r="D61" s="18" t="s">
        <v>195</v>
      </c>
      <c r="E61" s="18" t="s">
        <v>104</v>
      </c>
      <c r="F61" s="12">
        <v>34481</v>
      </c>
      <c r="G61" s="12">
        <v>34481</v>
      </c>
      <c r="H61" s="12">
        <v>34481</v>
      </c>
    </row>
    <row r="62" spans="1:8" ht="26.25">
      <c r="A62" s="189" t="s">
        <v>132</v>
      </c>
      <c r="B62" s="31" t="s">
        <v>97</v>
      </c>
      <c r="C62" s="31" t="s">
        <v>107</v>
      </c>
      <c r="D62" s="32" t="s">
        <v>196</v>
      </c>
      <c r="E62" s="31"/>
      <c r="F62" s="33">
        <f>SUM(F63)</f>
        <v>3026748.21</v>
      </c>
      <c r="G62" s="33">
        <f>SUM(G63)</f>
        <v>3793985.2</v>
      </c>
      <c r="H62" s="33">
        <f>SUM(H63)</f>
        <v>4380137.8</v>
      </c>
    </row>
    <row r="63" spans="1:8" ht="14.25">
      <c r="A63" s="64" t="s">
        <v>133</v>
      </c>
      <c r="B63" s="29" t="s">
        <v>97</v>
      </c>
      <c r="C63" s="29" t="s">
        <v>107</v>
      </c>
      <c r="D63" s="29" t="s">
        <v>216</v>
      </c>
      <c r="E63" s="29"/>
      <c r="F63" s="12">
        <f>SUM(F64+F66+F68+F70+F77+F79+F82+F72+F75)</f>
        <v>3026748.21</v>
      </c>
      <c r="G63" s="12">
        <f>SUM(G64+G66+G68+G70+G77+G79+G82+G72+G75)</f>
        <v>3793985.2</v>
      </c>
      <c r="H63" s="12">
        <f>SUM(H64+H66+H68+H70+H77+H79+H82+H72+H75)</f>
        <v>4380137.8</v>
      </c>
    </row>
    <row r="64" spans="1:8" ht="39">
      <c r="A64" s="92" t="s">
        <v>165</v>
      </c>
      <c r="B64" s="29" t="s">
        <v>97</v>
      </c>
      <c r="C64" s="29" t="s">
        <v>107</v>
      </c>
      <c r="D64" s="29" t="s">
        <v>794</v>
      </c>
      <c r="E64" s="29"/>
      <c r="F64" s="12">
        <f>SUM(F65)</f>
        <v>0</v>
      </c>
      <c r="G64" s="12">
        <f>SUM(G65)</f>
        <v>2008200</v>
      </c>
      <c r="H64" s="12">
        <f>SUM(H65)</f>
        <v>2008200</v>
      </c>
    </row>
    <row r="65" spans="1:8" ht="52.5">
      <c r="A65" s="148" t="s">
        <v>159</v>
      </c>
      <c r="B65" s="29" t="s">
        <v>97</v>
      </c>
      <c r="C65" s="29" t="s">
        <v>107</v>
      </c>
      <c r="D65" s="29" t="s">
        <v>794</v>
      </c>
      <c r="E65" s="29" t="s">
        <v>100</v>
      </c>
      <c r="F65" s="12">
        <v>0</v>
      </c>
      <c r="G65" s="12">
        <v>2008200</v>
      </c>
      <c r="H65" s="12">
        <v>2008200</v>
      </c>
    </row>
    <row r="66" spans="1:8" ht="39">
      <c r="A66" s="92" t="s">
        <v>160</v>
      </c>
      <c r="B66" s="29" t="s">
        <v>97</v>
      </c>
      <c r="C66" s="29" t="s">
        <v>107</v>
      </c>
      <c r="D66" s="29" t="s">
        <v>833</v>
      </c>
      <c r="E66" s="29"/>
      <c r="F66" s="12">
        <f>SUM(F67)</f>
        <v>0</v>
      </c>
      <c r="G66" s="12">
        <f>SUM(G67)</f>
        <v>1004100</v>
      </c>
      <c r="H66" s="12">
        <f>SUM(H67)</f>
        <v>1004100</v>
      </c>
    </row>
    <row r="67" spans="1:8" ht="52.5">
      <c r="A67" s="148" t="s">
        <v>159</v>
      </c>
      <c r="B67" s="29" t="s">
        <v>97</v>
      </c>
      <c r="C67" s="29" t="s">
        <v>107</v>
      </c>
      <c r="D67" s="29" t="s">
        <v>833</v>
      </c>
      <c r="E67" s="29" t="s">
        <v>100</v>
      </c>
      <c r="F67" s="12">
        <v>0</v>
      </c>
      <c r="G67" s="12">
        <v>1004100</v>
      </c>
      <c r="H67" s="12">
        <v>1004100</v>
      </c>
    </row>
    <row r="68" spans="1:8" ht="39">
      <c r="A68" s="92" t="s">
        <v>388</v>
      </c>
      <c r="B68" s="29" t="s">
        <v>97</v>
      </c>
      <c r="C68" s="29" t="s">
        <v>107</v>
      </c>
      <c r="D68" s="29" t="s">
        <v>834</v>
      </c>
      <c r="E68" s="29"/>
      <c r="F68" s="12">
        <f>SUM(F69)</f>
        <v>0</v>
      </c>
      <c r="G68" s="12">
        <f>SUM(G69)</f>
        <v>334700</v>
      </c>
      <c r="H68" s="12">
        <f>SUM(H69)</f>
        <v>334700</v>
      </c>
    </row>
    <row r="69" spans="1:8" ht="52.5">
      <c r="A69" s="148" t="s">
        <v>159</v>
      </c>
      <c r="B69" s="29" t="s">
        <v>97</v>
      </c>
      <c r="C69" s="29" t="s">
        <v>107</v>
      </c>
      <c r="D69" s="29" t="s">
        <v>834</v>
      </c>
      <c r="E69" s="29" t="s">
        <v>100</v>
      </c>
      <c r="F69" s="12">
        <v>0</v>
      </c>
      <c r="G69" s="12">
        <v>334700</v>
      </c>
      <c r="H69" s="12">
        <v>334700</v>
      </c>
    </row>
    <row r="70" spans="1:8" ht="52.5">
      <c r="A70" s="148" t="s">
        <v>746</v>
      </c>
      <c r="B70" s="29" t="s">
        <v>97</v>
      </c>
      <c r="C70" s="29" t="s">
        <v>107</v>
      </c>
      <c r="D70" s="29" t="s">
        <v>801</v>
      </c>
      <c r="E70" s="29"/>
      <c r="F70" s="12">
        <f>SUM(F71)</f>
        <v>0</v>
      </c>
      <c r="G70" s="12">
        <f>SUM(G71)</f>
        <v>249744.2</v>
      </c>
      <c r="H70" s="12">
        <f>SUM(H71)</f>
        <v>166496.8</v>
      </c>
    </row>
    <row r="71" spans="1:8" ht="52.5">
      <c r="A71" s="148" t="s">
        <v>159</v>
      </c>
      <c r="B71" s="29" t="s">
        <v>97</v>
      </c>
      <c r="C71" s="29" t="s">
        <v>107</v>
      </c>
      <c r="D71" s="29" t="s">
        <v>801</v>
      </c>
      <c r="E71" s="29" t="s">
        <v>100</v>
      </c>
      <c r="F71" s="12">
        <v>0</v>
      </c>
      <c r="G71" s="12">
        <v>249744.2</v>
      </c>
      <c r="H71" s="12">
        <v>166496.8</v>
      </c>
    </row>
    <row r="72" spans="1:8" ht="27">
      <c r="A72" s="247" t="s">
        <v>959</v>
      </c>
      <c r="B72" s="243" t="s">
        <v>97</v>
      </c>
      <c r="C72" s="243" t="s">
        <v>107</v>
      </c>
      <c r="D72" s="284" t="s">
        <v>960</v>
      </c>
      <c r="E72" s="248"/>
      <c r="F72" s="12">
        <f>SUM(F73:F74)</f>
        <v>2187977.49</v>
      </c>
      <c r="G72" s="12">
        <v>0</v>
      </c>
      <c r="H72" s="12">
        <v>0</v>
      </c>
    </row>
    <row r="73" spans="1:8" ht="52.5">
      <c r="A73" s="242" t="s">
        <v>159</v>
      </c>
      <c r="B73" s="29" t="s">
        <v>97</v>
      </c>
      <c r="C73" s="29" t="s">
        <v>107</v>
      </c>
      <c r="D73" s="29" t="s">
        <v>960</v>
      </c>
      <c r="E73" s="29" t="s">
        <v>100</v>
      </c>
      <c r="F73" s="12">
        <v>1989977.49</v>
      </c>
      <c r="G73" s="12">
        <v>0</v>
      </c>
      <c r="H73" s="12">
        <v>0</v>
      </c>
    </row>
    <row r="74" spans="1:8" ht="19.5" customHeight="1">
      <c r="A74" s="148" t="s">
        <v>65</v>
      </c>
      <c r="B74" s="29" t="s">
        <v>97</v>
      </c>
      <c r="C74" s="29" t="s">
        <v>107</v>
      </c>
      <c r="D74" s="29" t="s">
        <v>960</v>
      </c>
      <c r="E74" s="29" t="s">
        <v>103</v>
      </c>
      <c r="F74" s="12">
        <v>198000</v>
      </c>
      <c r="G74" s="12">
        <v>0</v>
      </c>
      <c r="H74" s="12">
        <v>0</v>
      </c>
    </row>
    <row r="75" spans="1:8" ht="39.75">
      <c r="A75" s="247" t="s">
        <v>961</v>
      </c>
      <c r="B75" s="29" t="s">
        <v>97</v>
      </c>
      <c r="C75" s="29" t="s">
        <v>107</v>
      </c>
      <c r="D75" s="29" t="s">
        <v>962</v>
      </c>
      <c r="E75" s="246"/>
      <c r="F75" s="12">
        <f>SUM(F76:F76)</f>
        <v>641529.72</v>
      </c>
      <c r="G75" s="12">
        <v>0</v>
      </c>
      <c r="H75" s="12">
        <v>0</v>
      </c>
    </row>
    <row r="76" spans="1:8" ht="52.5">
      <c r="A76" s="242" t="s">
        <v>159</v>
      </c>
      <c r="B76" s="29" t="s">
        <v>97</v>
      </c>
      <c r="C76" s="29" t="s">
        <v>107</v>
      </c>
      <c r="D76" s="29" t="s">
        <v>962</v>
      </c>
      <c r="E76" s="29" t="s">
        <v>100</v>
      </c>
      <c r="F76" s="12">
        <v>641529.72</v>
      </c>
      <c r="G76" s="12">
        <v>0</v>
      </c>
      <c r="H76" s="12">
        <v>0</v>
      </c>
    </row>
    <row r="77" spans="1:8" ht="26.25">
      <c r="A77" s="92" t="s">
        <v>130</v>
      </c>
      <c r="B77" s="29" t="s">
        <v>97</v>
      </c>
      <c r="C77" s="29" t="s">
        <v>97</v>
      </c>
      <c r="D77" s="29" t="s">
        <v>840</v>
      </c>
      <c r="E77" s="29"/>
      <c r="F77" s="12">
        <f>SUM(F78)</f>
        <v>0</v>
      </c>
      <c r="G77" s="12">
        <f>SUM(G78)</f>
        <v>0</v>
      </c>
      <c r="H77" s="12">
        <f>SUM(H78)</f>
        <v>334700</v>
      </c>
    </row>
    <row r="78" spans="1:8" ht="52.5">
      <c r="A78" s="148" t="s">
        <v>159</v>
      </c>
      <c r="B78" s="29" t="s">
        <v>107</v>
      </c>
      <c r="C78" s="29" t="s">
        <v>107</v>
      </c>
      <c r="D78" s="29" t="s">
        <v>840</v>
      </c>
      <c r="E78" s="29" t="s">
        <v>100</v>
      </c>
      <c r="F78" s="12">
        <v>0</v>
      </c>
      <c r="G78" s="12">
        <v>0</v>
      </c>
      <c r="H78" s="12">
        <v>334700</v>
      </c>
    </row>
    <row r="79" spans="1:9" ht="26.25">
      <c r="A79" s="64" t="s">
        <v>87</v>
      </c>
      <c r="B79" s="29" t="s">
        <v>97</v>
      </c>
      <c r="C79" s="29" t="s">
        <v>107</v>
      </c>
      <c r="D79" s="29" t="s">
        <v>403</v>
      </c>
      <c r="E79" s="29"/>
      <c r="F79" s="12">
        <f>SUM(F80:F81)</f>
        <v>197241</v>
      </c>
      <c r="G79" s="12">
        <f>SUM(G80:G81)</f>
        <v>197241</v>
      </c>
      <c r="H79" s="327">
        <f>SUM(H80:H81)</f>
        <v>197241</v>
      </c>
      <c r="I79" s="301"/>
    </row>
    <row r="80" spans="1:9" ht="52.5">
      <c r="A80" s="64" t="s">
        <v>159</v>
      </c>
      <c r="B80" s="29" t="s">
        <v>97</v>
      </c>
      <c r="C80" s="29" t="s">
        <v>107</v>
      </c>
      <c r="D80" s="29" t="s">
        <v>403</v>
      </c>
      <c r="E80" s="29" t="s">
        <v>100</v>
      </c>
      <c r="F80" s="12">
        <v>97000</v>
      </c>
      <c r="G80" s="275">
        <v>97000</v>
      </c>
      <c r="H80" s="328">
        <v>97000</v>
      </c>
      <c r="I80" s="302"/>
    </row>
    <row r="81" spans="1:9" ht="26.25">
      <c r="A81" s="148" t="s">
        <v>65</v>
      </c>
      <c r="B81" s="29" t="s">
        <v>97</v>
      </c>
      <c r="C81" s="29" t="s">
        <v>107</v>
      </c>
      <c r="D81" s="29" t="s">
        <v>403</v>
      </c>
      <c r="E81" s="29" t="s">
        <v>103</v>
      </c>
      <c r="F81" s="12">
        <v>100241</v>
      </c>
      <c r="G81" s="275">
        <v>100241</v>
      </c>
      <c r="H81" s="328">
        <v>100241</v>
      </c>
      <c r="I81" s="302"/>
    </row>
    <row r="82" spans="1:9" ht="39">
      <c r="A82" s="92" t="s">
        <v>462</v>
      </c>
      <c r="B82" s="18" t="s">
        <v>97</v>
      </c>
      <c r="C82" s="18" t="s">
        <v>107</v>
      </c>
      <c r="D82" s="29" t="s">
        <v>866</v>
      </c>
      <c r="E82" s="29"/>
      <c r="F82" s="12">
        <f>SUM(F83)</f>
        <v>0</v>
      </c>
      <c r="G82" s="12">
        <f>SUM(G83)</f>
        <v>0</v>
      </c>
      <c r="H82" s="327">
        <f>SUM(H83)</f>
        <v>334700</v>
      </c>
      <c r="I82" s="301"/>
    </row>
    <row r="83" spans="1:8" ht="52.5">
      <c r="A83" s="148" t="s">
        <v>159</v>
      </c>
      <c r="B83" s="18" t="s">
        <v>97</v>
      </c>
      <c r="C83" s="18" t="s">
        <v>107</v>
      </c>
      <c r="D83" s="29" t="s">
        <v>866</v>
      </c>
      <c r="E83" s="29" t="s">
        <v>100</v>
      </c>
      <c r="F83" s="12">
        <v>0</v>
      </c>
      <c r="G83" s="275">
        <v>0</v>
      </c>
      <c r="H83" s="275">
        <v>334700</v>
      </c>
    </row>
    <row r="84" spans="1:8" ht="39">
      <c r="A84" s="188" t="s">
        <v>156</v>
      </c>
      <c r="B84" s="17" t="s">
        <v>97</v>
      </c>
      <c r="C84" s="17" t="s">
        <v>155</v>
      </c>
      <c r="D84" s="17"/>
      <c r="E84" s="17"/>
      <c r="F84" s="33">
        <f aca="true" t="shared" si="5" ref="F84:H86">SUM(F85)</f>
        <v>841109</v>
      </c>
      <c r="G84" s="33">
        <f t="shared" si="5"/>
        <v>841109</v>
      </c>
      <c r="H84" s="33">
        <f t="shared" si="5"/>
        <v>841109</v>
      </c>
    </row>
    <row r="85" spans="1:8" ht="26.25">
      <c r="A85" s="92" t="s">
        <v>135</v>
      </c>
      <c r="B85" s="18" t="s">
        <v>97</v>
      </c>
      <c r="C85" s="18" t="s">
        <v>155</v>
      </c>
      <c r="D85" s="18" t="s">
        <v>197</v>
      </c>
      <c r="E85" s="18"/>
      <c r="F85" s="12">
        <f t="shared" si="5"/>
        <v>841109</v>
      </c>
      <c r="G85" s="12">
        <f t="shared" si="5"/>
        <v>841109</v>
      </c>
      <c r="H85" s="12">
        <f t="shared" si="5"/>
        <v>841109</v>
      </c>
    </row>
    <row r="86" spans="1:8" ht="26.25">
      <c r="A86" s="92" t="s">
        <v>136</v>
      </c>
      <c r="B86" s="18" t="s">
        <v>97</v>
      </c>
      <c r="C86" s="18" t="s">
        <v>155</v>
      </c>
      <c r="D86" s="18" t="s">
        <v>198</v>
      </c>
      <c r="E86" s="18"/>
      <c r="F86" s="12">
        <f t="shared" si="5"/>
        <v>841109</v>
      </c>
      <c r="G86" s="12">
        <f t="shared" si="5"/>
        <v>841109</v>
      </c>
      <c r="H86" s="12">
        <f t="shared" si="5"/>
        <v>841109</v>
      </c>
    </row>
    <row r="87" spans="1:8" ht="26.25">
      <c r="A87" s="148" t="s">
        <v>158</v>
      </c>
      <c r="B87" s="18" t="s">
        <v>97</v>
      </c>
      <c r="C87" s="18" t="s">
        <v>155</v>
      </c>
      <c r="D87" s="18" t="s">
        <v>199</v>
      </c>
      <c r="E87" s="18"/>
      <c r="F87" s="12">
        <f>SUM(F88+F89)</f>
        <v>841109</v>
      </c>
      <c r="G87" s="12">
        <f>SUM(G88+G89)</f>
        <v>841109</v>
      </c>
      <c r="H87" s="12">
        <f>SUM(H88+H89)</f>
        <v>841109</v>
      </c>
    </row>
    <row r="88" spans="1:8" ht="52.5">
      <c r="A88" s="148" t="s">
        <v>159</v>
      </c>
      <c r="B88" s="18" t="s">
        <v>137</v>
      </c>
      <c r="C88" s="18" t="s">
        <v>138</v>
      </c>
      <c r="D88" s="18" t="s">
        <v>199</v>
      </c>
      <c r="E88" s="18" t="s">
        <v>100</v>
      </c>
      <c r="F88" s="12">
        <v>819609</v>
      </c>
      <c r="G88" s="12">
        <v>819609</v>
      </c>
      <c r="H88" s="12">
        <v>819609</v>
      </c>
    </row>
    <row r="89" spans="1:8" ht="28.5" customHeight="1">
      <c r="A89" s="148" t="s">
        <v>65</v>
      </c>
      <c r="B89" s="18" t="s">
        <v>97</v>
      </c>
      <c r="C89" s="18" t="s">
        <v>155</v>
      </c>
      <c r="D89" s="18" t="s">
        <v>199</v>
      </c>
      <c r="E89" s="18" t="s">
        <v>103</v>
      </c>
      <c r="F89" s="12">
        <v>21500</v>
      </c>
      <c r="G89" s="78">
        <v>21500</v>
      </c>
      <c r="H89" s="78">
        <v>21500</v>
      </c>
    </row>
    <row r="90" spans="1:8" ht="14.25">
      <c r="A90" s="188" t="s">
        <v>867</v>
      </c>
      <c r="B90" s="17" t="s">
        <v>97</v>
      </c>
      <c r="C90" s="17" t="s">
        <v>114</v>
      </c>
      <c r="D90" s="18"/>
      <c r="E90" s="18"/>
      <c r="F90" s="33">
        <f aca="true" t="shared" si="6" ref="F90:H91">SUM(F91)</f>
        <v>3349000</v>
      </c>
      <c r="G90" s="33">
        <f t="shared" si="6"/>
        <v>0</v>
      </c>
      <c r="H90" s="33">
        <f t="shared" si="6"/>
        <v>0</v>
      </c>
    </row>
    <row r="91" spans="1:8" ht="14.25">
      <c r="A91" s="148" t="s">
        <v>868</v>
      </c>
      <c r="B91" s="18" t="s">
        <v>97</v>
      </c>
      <c r="C91" s="18" t="s">
        <v>114</v>
      </c>
      <c r="D91" s="18" t="s">
        <v>869</v>
      </c>
      <c r="E91" s="18"/>
      <c r="F91" s="12">
        <f t="shared" si="6"/>
        <v>3349000</v>
      </c>
      <c r="G91" s="12">
        <f t="shared" si="6"/>
        <v>0</v>
      </c>
      <c r="H91" s="12">
        <f t="shared" si="6"/>
        <v>0</v>
      </c>
    </row>
    <row r="92" spans="1:8" ht="14.25">
      <c r="A92" s="148" t="s">
        <v>105</v>
      </c>
      <c r="B92" s="18" t="s">
        <v>97</v>
      </c>
      <c r="C92" s="18" t="s">
        <v>114</v>
      </c>
      <c r="D92" s="18" t="s">
        <v>869</v>
      </c>
      <c r="E92" s="18" t="s">
        <v>104</v>
      </c>
      <c r="F92" s="12">
        <v>3349000</v>
      </c>
      <c r="G92" s="131">
        <v>0</v>
      </c>
      <c r="H92" s="131">
        <v>0</v>
      </c>
    </row>
    <row r="93" spans="1:8" ht="14.25">
      <c r="A93" s="188" t="s">
        <v>162</v>
      </c>
      <c r="B93" s="17" t="s">
        <v>97</v>
      </c>
      <c r="C93" s="22">
        <v>11</v>
      </c>
      <c r="D93" s="20"/>
      <c r="E93" s="18"/>
      <c r="F93" s="33">
        <f aca="true" t="shared" si="7" ref="F93:H96">SUM(F94)</f>
        <v>500000</v>
      </c>
      <c r="G93" s="33">
        <f t="shared" si="7"/>
        <v>500000</v>
      </c>
      <c r="H93" s="33">
        <f t="shared" si="7"/>
        <v>500000</v>
      </c>
    </row>
    <row r="94" spans="1:8" ht="14.25">
      <c r="A94" s="148" t="s">
        <v>161</v>
      </c>
      <c r="B94" s="18" t="s">
        <v>97</v>
      </c>
      <c r="C94" s="7">
        <v>11</v>
      </c>
      <c r="D94" s="21" t="s">
        <v>200</v>
      </c>
      <c r="E94" s="18"/>
      <c r="F94" s="12">
        <f t="shared" si="7"/>
        <v>500000</v>
      </c>
      <c r="G94" s="12">
        <f t="shared" si="7"/>
        <v>500000</v>
      </c>
      <c r="H94" s="12">
        <f t="shared" si="7"/>
        <v>500000</v>
      </c>
    </row>
    <row r="95" spans="1:8" ht="14.25">
      <c r="A95" s="148" t="s">
        <v>162</v>
      </c>
      <c r="B95" s="18" t="s">
        <v>97</v>
      </c>
      <c r="C95" s="7">
        <v>11</v>
      </c>
      <c r="D95" s="21" t="s">
        <v>201</v>
      </c>
      <c r="E95" s="18"/>
      <c r="F95" s="12">
        <f t="shared" si="7"/>
        <v>500000</v>
      </c>
      <c r="G95" s="12">
        <f t="shared" si="7"/>
        <v>500000</v>
      </c>
      <c r="H95" s="12">
        <f t="shared" si="7"/>
        <v>500000</v>
      </c>
    </row>
    <row r="96" spans="1:8" ht="16.5" customHeight="1">
      <c r="A96" s="148" t="s">
        <v>84</v>
      </c>
      <c r="B96" s="18" t="s">
        <v>97</v>
      </c>
      <c r="C96" s="7">
        <v>11</v>
      </c>
      <c r="D96" s="21" t="s">
        <v>202</v>
      </c>
      <c r="E96" s="18"/>
      <c r="F96" s="12">
        <f t="shared" si="7"/>
        <v>500000</v>
      </c>
      <c r="G96" s="12">
        <f t="shared" si="7"/>
        <v>500000</v>
      </c>
      <c r="H96" s="12">
        <f t="shared" si="7"/>
        <v>500000</v>
      </c>
    </row>
    <row r="97" spans="1:8" ht="14.25">
      <c r="A97" s="148" t="s">
        <v>105</v>
      </c>
      <c r="B97" s="18" t="s">
        <v>97</v>
      </c>
      <c r="C97" s="7">
        <v>11</v>
      </c>
      <c r="D97" s="21" t="s">
        <v>202</v>
      </c>
      <c r="E97" s="18" t="s">
        <v>104</v>
      </c>
      <c r="F97" s="12">
        <v>500000</v>
      </c>
      <c r="G97" s="128">
        <v>500000</v>
      </c>
      <c r="H97" s="128">
        <v>500000</v>
      </c>
    </row>
    <row r="98" spans="1:8" ht="14.25">
      <c r="A98" s="188" t="s">
        <v>109</v>
      </c>
      <c r="B98" s="17" t="s">
        <v>97</v>
      </c>
      <c r="C98" s="22">
        <v>13</v>
      </c>
      <c r="D98" s="20"/>
      <c r="E98" s="18"/>
      <c r="F98" s="33">
        <f>SUM(F99+F104+F147+F161+F133+F120+F115+F138+F155)</f>
        <v>67390743.94</v>
      </c>
      <c r="G98" s="33">
        <f>SUM(G99+G104+G147+G161+G133+G120+G115+G138+G155)</f>
        <v>42178397</v>
      </c>
      <c r="H98" s="33">
        <f>SUM(H99+H104+H147+H161+H133+H120+H115+H138+H155)</f>
        <v>42156737</v>
      </c>
    </row>
    <row r="99" spans="1:8" ht="39">
      <c r="A99" s="121" t="s">
        <v>1032</v>
      </c>
      <c r="B99" s="17" t="s">
        <v>97</v>
      </c>
      <c r="C99" s="22">
        <v>13</v>
      </c>
      <c r="D99" s="20" t="s">
        <v>181</v>
      </c>
      <c r="E99" s="17"/>
      <c r="F99" s="33">
        <f aca="true" t="shared" si="8" ref="F99:H100">SUM(F100)</f>
        <v>50000</v>
      </c>
      <c r="G99" s="33">
        <f t="shared" si="8"/>
        <v>0</v>
      </c>
      <c r="H99" s="33">
        <f t="shared" si="8"/>
        <v>0</v>
      </c>
    </row>
    <row r="100" spans="1:8" ht="53.25" customHeight="1">
      <c r="A100" s="92" t="s">
        <v>182</v>
      </c>
      <c r="B100" s="18" t="s">
        <v>97</v>
      </c>
      <c r="C100" s="7">
        <v>13</v>
      </c>
      <c r="D100" s="21" t="s">
        <v>183</v>
      </c>
      <c r="E100" s="18"/>
      <c r="F100" s="12">
        <f t="shared" si="8"/>
        <v>50000</v>
      </c>
      <c r="G100" s="12">
        <f t="shared" si="8"/>
        <v>0</v>
      </c>
      <c r="H100" s="12">
        <f t="shared" si="8"/>
        <v>0</v>
      </c>
    </row>
    <row r="101" spans="1:8" ht="38.25" customHeight="1">
      <c r="A101" s="148" t="s">
        <v>25</v>
      </c>
      <c r="B101" s="18" t="s">
        <v>97</v>
      </c>
      <c r="C101" s="7">
        <v>13</v>
      </c>
      <c r="D101" s="21" t="s">
        <v>26</v>
      </c>
      <c r="E101" s="18"/>
      <c r="F101" s="285">
        <f>SUM(F103)</f>
        <v>50000</v>
      </c>
      <c r="G101" s="285">
        <f>SUM(G103)</f>
        <v>0</v>
      </c>
      <c r="H101" s="285">
        <f>SUM(H103)</f>
        <v>0</v>
      </c>
    </row>
    <row r="102" spans="1:8" ht="26.25" customHeight="1">
      <c r="A102" s="148" t="s">
        <v>83</v>
      </c>
      <c r="B102" s="18" t="s">
        <v>97</v>
      </c>
      <c r="C102" s="7">
        <v>13</v>
      </c>
      <c r="D102" s="21" t="s">
        <v>35</v>
      </c>
      <c r="E102" s="18"/>
      <c r="F102" s="285">
        <f>SUM(F103)</f>
        <v>50000</v>
      </c>
      <c r="G102" s="285">
        <f>SUM(G103)</f>
        <v>0</v>
      </c>
      <c r="H102" s="285">
        <f>SUM(H103)</f>
        <v>0</v>
      </c>
    </row>
    <row r="103" spans="1:8" ht="19.5" customHeight="1">
      <c r="A103" s="148" t="s">
        <v>124</v>
      </c>
      <c r="B103" s="18" t="s">
        <v>97</v>
      </c>
      <c r="C103" s="7">
        <v>13</v>
      </c>
      <c r="D103" s="21" t="s">
        <v>35</v>
      </c>
      <c r="E103" s="18" t="s">
        <v>123</v>
      </c>
      <c r="F103" s="285">
        <v>50000</v>
      </c>
      <c r="G103" s="131">
        <v>0</v>
      </c>
      <c r="H103" s="131">
        <v>0</v>
      </c>
    </row>
    <row r="104" spans="1:8" ht="25.5" customHeight="1">
      <c r="A104" s="121" t="s">
        <v>204</v>
      </c>
      <c r="B104" s="17" t="s">
        <v>97</v>
      </c>
      <c r="C104" s="22">
        <v>13</v>
      </c>
      <c r="D104" s="20" t="s">
        <v>205</v>
      </c>
      <c r="E104" s="17"/>
      <c r="F104" s="33">
        <f>SUM(F105)</f>
        <v>4965000</v>
      </c>
      <c r="G104" s="33">
        <f>SUM(G105)</f>
        <v>5019000</v>
      </c>
      <c r="H104" s="33">
        <f>SUM(H105)</f>
        <v>4997340</v>
      </c>
    </row>
    <row r="105" spans="1:8" ht="42.75" customHeight="1">
      <c r="A105" s="92" t="s">
        <v>206</v>
      </c>
      <c r="B105" s="18" t="s">
        <v>97</v>
      </c>
      <c r="C105" s="7">
        <v>13</v>
      </c>
      <c r="D105" s="21" t="s">
        <v>207</v>
      </c>
      <c r="E105" s="18"/>
      <c r="F105" s="12">
        <f>SUM(F106+F109)</f>
        <v>4965000</v>
      </c>
      <c r="G105" s="12">
        <f>SUM(G106+G109)</f>
        <v>5019000</v>
      </c>
      <c r="H105" s="12">
        <f>SUM(H106+H109)</f>
        <v>4997340</v>
      </c>
    </row>
    <row r="106" spans="1:8" ht="26.25">
      <c r="A106" s="92" t="s">
        <v>208</v>
      </c>
      <c r="B106" s="18" t="s">
        <v>97</v>
      </c>
      <c r="C106" s="7">
        <v>13</v>
      </c>
      <c r="D106" s="21" t="s">
        <v>209</v>
      </c>
      <c r="E106" s="18"/>
      <c r="F106" s="12">
        <f>SUM(F108)</f>
        <v>110000</v>
      </c>
      <c r="G106" s="12">
        <f>SUM(G108)</f>
        <v>110000</v>
      </c>
      <c r="H106" s="12">
        <f>SUM(H108)</f>
        <v>50000</v>
      </c>
    </row>
    <row r="107" spans="1:8" ht="15" customHeight="1">
      <c r="A107" s="92" t="s">
        <v>210</v>
      </c>
      <c r="B107" s="18" t="s">
        <v>97</v>
      </c>
      <c r="C107" s="7">
        <v>13</v>
      </c>
      <c r="D107" s="21" t="s">
        <v>211</v>
      </c>
      <c r="E107" s="18"/>
      <c r="F107" s="12">
        <f>SUM(F108)</f>
        <v>110000</v>
      </c>
      <c r="G107" s="12">
        <f>SUM(G108)</f>
        <v>110000</v>
      </c>
      <c r="H107" s="12">
        <f>SUM(H108)</f>
        <v>50000</v>
      </c>
    </row>
    <row r="108" spans="1:8" ht="26.25">
      <c r="A108" s="148" t="s">
        <v>65</v>
      </c>
      <c r="B108" s="18" t="s">
        <v>97</v>
      </c>
      <c r="C108" s="7">
        <v>13</v>
      </c>
      <c r="D108" s="21" t="s">
        <v>211</v>
      </c>
      <c r="E108" s="18" t="s">
        <v>103</v>
      </c>
      <c r="F108" s="12">
        <v>110000</v>
      </c>
      <c r="G108" s="12">
        <v>110000</v>
      </c>
      <c r="H108" s="78">
        <v>50000</v>
      </c>
    </row>
    <row r="109" spans="1:8" ht="52.5">
      <c r="A109" s="148" t="s">
        <v>400</v>
      </c>
      <c r="B109" s="18" t="s">
        <v>97</v>
      </c>
      <c r="C109" s="7">
        <v>13</v>
      </c>
      <c r="D109" s="21" t="s">
        <v>401</v>
      </c>
      <c r="E109" s="18"/>
      <c r="F109" s="12">
        <f>SUM(F110)+F113</f>
        <v>4855000</v>
      </c>
      <c r="G109" s="12">
        <f>SUM(G110)+G113</f>
        <v>4909000</v>
      </c>
      <c r="H109" s="12">
        <f>SUM(H110)+H113</f>
        <v>4947340</v>
      </c>
    </row>
    <row r="110" spans="1:8" ht="14.25" customHeight="1">
      <c r="A110" s="148" t="s">
        <v>210</v>
      </c>
      <c r="B110" s="18" t="s">
        <v>97</v>
      </c>
      <c r="C110" s="7">
        <v>13</v>
      </c>
      <c r="D110" s="21" t="s">
        <v>399</v>
      </c>
      <c r="E110" s="18"/>
      <c r="F110" s="12">
        <f>SUM(F111:F112)</f>
        <v>3888000</v>
      </c>
      <c r="G110" s="12">
        <f>SUM(G111:G112)</f>
        <v>3888000</v>
      </c>
      <c r="H110" s="12">
        <f>SUM(H111:H112)</f>
        <v>3888000</v>
      </c>
    </row>
    <row r="111" spans="1:8" ht="52.5">
      <c r="A111" s="148" t="s">
        <v>159</v>
      </c>
      <c r="B111" s="18" t="s">
        <v>97</v>
      </c>
      <c r="C111" s="7">
        <v>13</v>
      </c>
      <c r="D111" s="21" t="s">
        <v>399</v>
      </c>
      <c r="E111" s="18" t="s">
        <v>100</v>
      </c>
      <c r="F111" s="12">
        <v>360386.64</v>
      </c>
      <c r="G111" s="12">
        <v>450000</v>
      </c>
      <c r="H111" s="12">
        <v>450000</v>
      </c>
    </row>
    <row r="112" spans="1:8" ht="26.25">
      <c r="A112" s="148" t="s">
        <v>65</v>
      </c>
      <c r="B112" s="18" t="s">
        <v>97</v>
      </c>
      <c r="C112" s="7">
        <v>13</v>
      </c>
      <c r="D112" s="21" t="s">
        <v>399</v>
      </c>
      <c r="E112" s="18" t="s">
        <v>103</v>
      </c>
      <c r="F112" s="12">
        <v>3527613.36</v>
      </c>
      <c r="G112" s="12">
        <v>3438000</v>
      </c>
      <c r="H112" s="12">
        <v>3438000</v>
      </c>
    </row>
    <row r="113" spans="1:8" ht="39">
      <c r="A113" s="92" t="s">
        <v>413</v>
      </c>
      <c r="B113" s="18" t="s">
        <v>97</v>
      </c>
      <c r="C113" s="7">
        <v>13</v>
      </c>
      <c r="D113" s="21" t="s">
        <v>402</v>
      </c>
      <c r="E113" s="18"/>
      <c r="F113" s="12">
        <f>SUM(F114:F114)</f>
        <v>967000</v>
      </c>
      <c r="G113" s="12">
        <f>SUM(G114:G114)</f>
        <v>1021000</v>
      </c>
      <c r="H113" s="12">
        <f>SUM(H114:H114)</f>
        <v>1059340</v>
      </c>
    </row>
    <row r="114" spans="1:8" ht="52.5">
      <c r="A114" s="148" t="s">
        <v>159</v>
      </c>
      <c r="B114" s="18" t="s">
        <v>97</v>
      </c>
      <c r="C114" s="7">
        <v>13</v>
      </c>
      <c r="D114" s="21" t="s">
        <v>402</v>
      </c>
      <c r="E114" s="18" t="s">
        <v>100</v>
      </c>
      <c r="F114" s="12">
        <v>967000</v>
      </c>
      <c r="G114" s="119">
        <v>1021000</v>
      </c>
      <c r="H114" s="119">
        <v>1059340</v>
      </c>
    </row>
    <row r="115" spans="1:8" ht="39">
      <c r="A115" s="188" t="s">
        <v>360</v>
      </c>
      <c r="B115" s="17" t="s">
        <v>97</v>
      </c>
      <c r="C115" s="17" t="s">
        <v>340</v>
      </c>
      <c r="D115" s="17" t="s">
        <v>222</v>
      </c>
      <c r="E115" s="17"/>
      <c r="F115" s="33">
        <f aca="true" t="shared" si="9" ref="F115:G118">SUM(F116)</f>
        <v>119500</v>
      </c>
      <c r="G115" s="33">
        <f>SUM(G116)</f>
        <v>49500</v>
      </c>
      <c r="H115" s="33">
        <f>SUM(H116)</f>
        <v>0</v>
      </c>
    </row>
    <row r="116" spans="1:8" ht="52.5">
      <c r="A116" s="148" t="s">
        <v>361</v>
      </c>
      <c r="B116" s="18" t="s">
        <v>97</v>
      </c>
      <c r="C116" s="18" t="s">
        <v>340</v>
      </c>
      <c r="D116" s="18" t="s">
        <v>362</v>
      </c>
      <c r="E116" s="18"/>
      <c r="F116" s="12">
        <f t="shared" si="9"/>
        <v>119500</v>
      </c>
      <c r="G116" s="12">
        <f t="shared" si="9"/>
        <v>49500</v>
      </c>
      <c r="H116" s="12">
        <f>SUM(H117)</f>
        <v>0</v>
      </c>
    </row>
    <row r="117" spans="1:8" ht="26.25">
      <c r="A117" s="148" t="s">
        <v>409</v>
      </c>
      <c r="B117" s="18" t="s">
        <v>97</v>
      </c>
      <c r="C117" s="18" t="s">
        <v>340</v>
      </c>
      <c r="D117" s="18" t="s">
        <v>364</v>
      </c>
      <c r="E117" s="18"/>
      <c r="F117" s="12">
        <f t="shared" si="9"/>
        <v>119500</v>
      </c>
      <c r="G117" s="12">
        <f t="shared" si="9"/>
        <v>49500</v>
      </c>
      <c r="H117" s="12">
        <f>SUM(H118)</f>
        <v>0</v>
      </c>
    </row>
    <row r="118" spans="1:8" ht="27" customHeight="1">
      <c r="A118" s="148" t="s">
        <v>365</v>
      </c>
      <c r="B118" s="18" t="s">
        <v>97</v>
      </c>
      <c r="C118" s="18" t="s">
        <v>340</v>
      </c>
      <c r="D118" s="18" t="s">
        <v>366</v>
      </c>
      <c r="E118" s="18"/>
      <c r="F118" s="12">
        <f t="shared" si="9"/>
        <v>119500</v>
      </c>
      <c r="G118" s="12">
        <f t="shared" si="9"/>
        <v>49500</v>
      </c>
      <c r="H118" s="12">
        <f>SUM(H119)</f>
        <v>0</v>
      </c>
    </row>
    <row r="119" spans="1:8" ht="18" customHeight="1">
      <c r="A119" s="148" t="s">
        <v>65</v>
      </c>
      <c r="B119" s="18" t="s">
        <v>97</v>
      </c>
      <c r="C119" s="18" t="s">
        <v>340</v>
      </c>
      <c r="D119" s="18" t="s">
        <v>366</v>
      </c>
      <c r="E119" s="18" t="s">
        <v>103</v>
      </c>
      <c r="F119" s="12">
        <v>119500</v>
      </c>
      <c r="G119" s="12">
        <v>49500</v>
      </c>
      <c r="H119" s="12">
        <v>0</v>
      </c>
    </row>
    <row r="120" spans="1:8" ht="28.5" customHeight="1">
      <c r="A120" s="121" t="s">
        <v>66</v>
      </c>
      <c r="B120" s="17" t="s">
        <v>97</v>
      </c>
      <c r="C120" s="22">
        <v>13</v>
      </c>
      <c r="D120" s="20" t="s">
        <v>67</v>
      </c>
      <c r="E120" s="17"/>
      <c r="F120" s="33">
        <f>SUM(F121+F126+F129)</f>
        <v>259000</v>
      </c>
      <c r="G120" s="33">
        <f>SUM(G121+G126+G129)</f>
        <v>159000</v>
      </c>
      <c r="H120" s="33">
        <f>SUM(H121+H126+H129)</f>
        <v>159000</v>
      </c>
    </row>
    <row r="121" spans="1:8" ht="52.5">
      <c r="A121" s="92" t="s">
        <v>348</v>
      </c>
      <c r="B121" s="18" t="s">
        <v>97</v>
      </c>
      <c r="C121" s="7">
        <v>13</v>
      </c>
      <c r="D121" s="21" t="s">
        <v>70</v>
      </c>
      <c r="E121" s="18"/>
      <c r="F121" s="12">
        <f aca="true" t="shared" si="10" ref="F121:H123">SUM(F122)</f>
        <v>2500</v>
      </c>
      <c r="G121" s="12">
        <f t="shared" si="10"/>
        <v>2500</v>
      </c>
      <c r="H121" s="12">
        <f t="shared" si="10"/>
        <v>2500</v>
      </c>
    </row>
    <row r="122" spans="1:8" ht="52.5">
      <c r="A122" s="92" t="s">
        <v>1021</v>
      </c>
      <c r="B122" s="18" t="s">
        <v>97</v>
      </c>
      <c r="C122" s="7">
        <v>13</v>
      </c>
      <c r="D122" s="21" t="s">
        <v>71</v>
      </c>
      <c r="E122" s="18"/>
      <c r="F122" s="12">
        <f t="shared" si="10"/>
        <v>2500</v>
      </c>
      <c r="G122" s="12">
        <f t="shared" si="10"/>
        <v>2500</v>
      </c>
      <c r="H122" s="12">
        <f t="shared" si="10"/>
        <v>2500</v>
      </c>
    </row>
    <row r="123" spans="1:8" ht="26.25">
      <c r="A123" s="92" t="s">
        <v>390</v>
      </c>
      <c r="B123" s="18" t="s">
        <v>97</v>
      </c>
      <c r="C123" s="7">
        <v>13</v>
      </c>
      <c r="D123" s="21" t="s">
        <v>72</v>
      </c>
      <c r="E123" s="18"/>
      <c r="F123" s="12">
        <f t="shared" si="10"/>
        <v>2500</v>
      </c>
      <c r="G123" s="12">
        <f t="shared" si="10"/>
        <v>2500</v>
      </c>
      <c r="H123" s="12">
        <f t="shared" si="10"/>
        <v>2500</v>
      </c>
    </row>
    <row r="124" spans="1:8" ht="27" customHeight="1">
      <c r="A124" s="148" t="s">
        <v>65</v>
      </c>
      <c r="B124" s="18" t="s">
        <v>97</v>
      </c>
      <c r="C124" s="7">
        <v>13</v>
      </c>
      <c r="D124" s="21" t="s">
        <v>72</v>
      </c>
      <c r="E124" s="18" t="s">
        <v>103</v>
      </c>
      <c r="F124" s="12">
        <v>2500</v>
      </c>
      <c r="G124" s="12">
        <v>2500</v>
      </c>
      <c r="H124" s="12">
        <v>2500</v>
      </c>
    </row>
    <row r="125" spans="1:8" ht="52.5">
      <c r="A125" s="92" t="s">
        <v>322</v>
      </c>
      <c r="B125" s="18" t="s">
        <v>97</v>
      </c>
      <c r="C125" s="7">
        <v>13</v>
      </c>
      <c r="D125" s="21" t="s">
        <v>68</v>
      </c>
      <c r="E125" s="18"/>
      <c r="F125" s="12">
        <f aca="true" t="shared" si="11" ref="F125:H127">SUM(F126)</f>
        <v>202500</v>
      </c>
      <c r="G125" s="12">
        <f t="shared" si="11"/>
        <v>102500</v>
      </c>
      <c r="H125" s="12">
        <f t="shared" si="11"/>
        <v>102500</v>
      </c>
    </row>
    <row r="126" spans="1:8" ht="39">
      <c r="A126" s="92" t="s">
        <v>321</v>
      </c>
      <c r="B126" s="18" t="s">
        <v>97</v>
      </c>
      <c r="C126" s="7">
        <v>13</v>
      </c>
      <c r="D126" s="21" t="s">
        <v>80</v>
      </c>
      <c r="E126" s="18"/>
      <c r="F126" s="12">
        <f t="shared" si="11"/>
        <v>202500</v>
      </c>
      <c r="G126" s="12">
        <f t="shared" si="11"/>
        <v>102500</v>
      </c>
      <c r="H126" s="12">
        <f t="shared" si="11"/>
        <v>102500</v>
      </c>
    </row>
    <row r="127" spans="1:8" ht="26.25">
      <c r="A127" s="92" t="s">
        <v>74</v>
      </c>
      <c r="B127" s="18" t="s">
        <v>97</v>
      </c>
      <c r="C127" s="7">
        <v>13</v>
      </c>
      <c r="D127" s="21" t="s">
        <v>69</v>
      </c>
      <c r="E127" s="18"/>
      <c r="F127" s="12">
        <f t="shared" si="11"/>
        <v>202500</v>
      </c>
      <c r="G127" s="12">
        <f t="shared" si="11"/>
        <v>102500</v>
      </c>
      <c r="H127" s="12">
        <f t="shared" si="11"/>
        <v>102500</v>
      </c>
    </row>
    <row r="128" spans="1:8" ht="25.5" customHeight="1">
      <c r="A128" s="148" t="s">
        <v>65</v>
      </c>
      <c r="B128" s="18" t="s">
        <v>97</v>
      </c>
      <c r="C128" s="7">
        <v>13</v>
      </c>
      <c r="D128" s="21" t="s">
        <v>69</v>
      </c>
      <c r="E128" s="18" t="s">
        <v>103</v>
      </c>
      <c r="F128" s="12">
        <v>202500</v>
      </c>
      <c r="G128" s="12">
        <v>102500</v>
      </c>
      <c r="H128" s="12">
        <v>102500</v>
      </c>
    </row>
    <row r="129" spans="1:8" ht="39">
      <c r="A129" s="92" t="s">
        <v>349</v>
      </c>
      <c r="B129" s="18" t="s">
        <v>97</v>
      </c>
      <c r="C129" s="7">
        <v>13</v>
      </c>
      <c r="D129" s="21" t="s">
        <v>75</v>
      </c>
      <c r="E129" s="18"/>
      <c r="F129" s="12">
        <f aca="true" t="shared" si="12" ref="F129:H131">SUM(F130)</f>
        <v>54000</v>
      </c>
      <c r="G129" s="12">
        <f t="shared" si="12"/>
        <v>54000</v>
      </c>
      <c r="H129" s="12">
        <f t="shared" si="12"/>
        <v>54000</v>
      </c>
    </row>
    <row r="130" spans="1:8" ht="39">
      <c r="A130" s="92" t="s">
        <v>79</v>
      </c>
      <c r="B130" s="18" t="s">
        <v>97</v>
      </c>
      <c r="C130" s="7">
        <v>13</v>
      </c>
      <c r="D130" s="21" t="s">
        <v>76</v>
      </c>
      <c r="E130" s="18"/>
      <c r="F130" s="12">
        <f t="shared" si="12"/>
        <v>54000</v>
      </c>
      <c r="G130" s="12">
        <f t="shared" si="12"/>
        <v>54000</v>
      </c>
      <c r="H130" s="12">
        <f t="shared" si="12"/>
        <v>54000</v>
      </c>
    </row>
    <row r="131" spans="1:8" ht="26.25">
      <c r="A131" s="92" t="s">
        <v>78</v>
      </c>
      <c r="B131" s="18" t="s">
        <v>97</v>
      </c>
      <c r="C131" s="7">
        <v>13</v>
      </c>
      <c r="D131" s="21" t="s">
        <v>77</v>
      </c>
      <c r="E131" s="18"/>
      <c r="F131" s="12">
        <f t="shared" si="12"/>
        <v>54000</v>
      </c>
      <c r="G131" s="12">
        <f t="shared" si="12"/>
        <v>54000</v>
      </c>
      <c r="H131" s="12">
        <f t="shared" si="12"/>
        <v>54000</v>
      </c>
    </row>
    <row r="132" spans="1:8" ht="26.25">
      <c r="A132" s="148" t="s">
        <v>65</v>
      </c>
      <c r="B132" s="18" t="s">
        <v>97</v>
      </c>
      <c r="C132" s="7">
        <v>13</v>
      </c>
      <c r="D132" s="21" t="s">
        <v>77</v>
      </c>
      <c r="E132" s="18" t="s">
        <v>103</v>
      </c>
      <c r="F132" s="12">
        <v>54000</v>
      </c>
      <c r="G132" s="12">
        <v>54000</v>
      </c>
      <c r="H132" s="12">
        <v>54000</v>
      </c>
    </row>
    <row r="133" spans="1:8" ht="26.25">
      <c r="A133" s="188" t="s">
        <v>253</v>
      </c>
      <c r="B133" s="17" t="s">
        <v>97</v>
      </c>
      <c r="C133" s="22">
        <v>13</v>
      </c>
      <c r="D133" s="20" t="s">
        <v>237</v>
      </c>
      <c r="E133" s="17"/>
      <c r="F133" s="33">
        <f>SUM(F134)</f>
        <v>150000</v>
      </c>
      <c r="G133" s="33">
        <f>SUM(G134)</f>
        <v>150000</v>
      </c>
      <c r="H133" s="33">
        <f>SUM(H134)</f>
        <v>0</v>
      </c>
    </row>
    <row r="134" spans="1:8" ht="40.5" customHeight="1">
      <c r="A134" s="92" t="s">
        <v>1022</v>
      </c>
      <c r="B134" s="18" t="s">
        <v>137</v>
      </c>
      <c r="C134" s="7">
        <v>13</v>
      </c>
      <c r="D134" s="21" t="s">
        <v>343</v>
      </c>
      <c r="E134" s="18"/>
      <c r="F134" s="12">
        <f>SUM(F136)</f>
        <v>150000</v>
      </c>
      <c r="G134" s="12">
        <f>SUM(G136)</f>
        <v>150000</v>
      </c>
      <c r="H134" s="12">
        <f>SUM(H136)</f>
        <v>0</v>
      </c>
    </row>
    <row r="135" spans="1:8" ht="30" customHeight="1">
      <c r="A135" s="92" t="s">
        <v>212</v>
      </c>
      <c r="B135" s="18" t="s">
        <v>97</v>
      </c>
      <c r="C135" s="7">
        <v>13</v>
      </c>
      <c r="D135" s="21" t="s">
        <v>344</v>
      </c>
      <c r="E135" s="18"/>
      <c r="F135" s="12">
        <f aca="true" t="shared" si="13" ref="F135:H136">SUM(F136)</f>
        <v>150000</v>
      </c>
      <c r="G135" s="12">
        <f t="shared" si="13"/>
        <v>150000</v>
      </c>
      <c r="H135" s="12">
        <f t="shared" si="13"/>
        <v>0</v>
      </c>
    </row>
    <row r="136" spans="1:8" ht="26.25">
      <c r="A136" s="92" t="s">
        <v>131</v>
      </c>
      <c r="B136" s="18" t="s">
        <v>97</v>
      </c>
      <c r="C136" s="7">
        <v>13</v>
      </c>
      <c r="D136" s="21" t="s">
        <v>358</v>
      </c>
      <c r="E136" s="18"/>
      <c r="F136" s="12">
        <f t="shared" si="13"/>
        <v>150000</v>
      </c>
      <c r="G136" s="12">
        <f t="shared" si="13"/>
        <v>150000</v>
      </c>
      <c r="H136" s="12">
        <f t="shared" si="13"/>
        <v>0</v>
      </c>
    </row>
    <row r="137" spans="1:8" ht="52.5">
      <c r="A137" s="148" t="s">
        <v>159</v>
      </c>
      <c r="B137" s="18" t="s">
        <v>97</v>
      </c>
      <c r="C137" s="7">
        <v>13</v>
      </c>
      <c r="D137" s="21" t="s">
        <v>358</v>
      </c>
      <c r="E137" s="18" t="s">
        <v>100</v>
      </c>
      <c r="F137" s="12">
        <v>150000</v>
      </c>
      <c r="G137" s="12">
        <v>150000</v>
      </c>
      <c r="H137" s="12">
        <v>0</v>
      </c>
    </row>
    <row r="138" spans="1:8" ht="26.25">
      <c r="A138" s="188" t="s">
        <v>1023</v>
      </c>
      <c r="B138" s="17" t="s">
        <v>97</v>
      </c>
      <c r="C138" s="22">
        <v>13</v>
      </c>
      <c r="D138" s="20" t="s">
        <v>467</v>
      </c>
      <c r="E138" s="17"/>
      <c r="F138" s="33">
        <f>SUM(F139+F143)</f>
        <v>1211260</v>
      </c>
      <c r="G138" s="33">
        <f>SUM(G139+G143)</f>
        <v>935160</v>
      </c>
      <c r="H138" s="33">
        <f>SUM(H139+H143)</f>
        <v>935160</v>
      </c>
    </row>
    <row r="139" spans="1:8" ht="39">
      <c r="A139" s="148" t="s">
        <v>1024</v>
      </c>
      <c r="B139" s="18" t="s">
        <v>97</v>
      </c>
      <c r="C139" s="7">
        <v>13</v>
      </c>
      <c r="D139" s="21" t="s">
        <v>374</v>
      </c>
      <c r="E139" s="18"/>
      <c r="F139" s="12">
        <f aca="true" t="shared" si="14" ref="F139:H141">SUM(F140)</f>
        <v>882020</v>
      </c>
      <c r="G139" s="12">
        <f t="shared" si="14"/>
        <v>845020</v>
      </c>
      <c r="H139" s="12">
        <f t="shared" si="14"/>
        <v>845020</v>
      </c>
    </row>
    <row r="140" spans="1:8" ht="30" customHeight="1">
      <c r="A140" s="148" t="s">
        <v>391</v>
      </c>
      <c r="B140" s="18" t="s">
        <v>97</v>
      </c>
      <c r="C140" s="7">
        <v>13</v>
      </c>
      <c r="D140" s="21" t="s">
        <v>376</v>
      </c>
      <c r="E140" s="18"/>
      <c r="F140" s="12">
        <f t="shared" si="14"/>
        <v>882020</v>
      </c>
      <c r="G140" s="12">
        <f t="shared" si="14"/>
        <v>845020</v>
      </c>
      <c r="H140" s="12">
        <f t="shared" si="14"/>
        <v>845020</v>
      </c>
    </row>
    <row r="141" spans="1:8" ht="26.25">
      <c r="A141" s="148" t="s">
        <v>83</v>
      </c>
      <c r="B141" s="18" t="s">
        <v>97</v>
      </c>
      <c r="C141" s="7">
        <v>13</v>
      </c>
      <c r="D141" s="21" t="s">
        <v>377</v>
      </c>
      <c r="E141" s="18"/>
      <c r="F141" s="12">
        <f t="shared" si="14"/>
        <v>882020</v>
      </c>
      <c r="G141" s="12">
        <f t="shared" si="14"/>
        <v>845020</v>
      </c>
      <c r="H141" s="12">
        <f t="shared" si="14"/>
        <v>845020</v>
      </c>
    </row>
    <row r="142" spans="1:8" ht="26.25">
      <c r="A142" s="148" t="s">
        <v>65</v>
      </c>
      <c r="B142" s="18" t="s">
        <v>97</v>
      </c>
      <c r="C142" s="7">
        <v>13</v>
      </c>
      <c r="D142" s="21" t="s">
        <v>377</v>
      </c>
      <c r="E142" s="18" t="s">
        <v>103</v>
      </c>
      <c r="F142" s="12">
        <v>882020</v>
      </c>
      <c r="G142" s="12">
        <v>845020</v>
      </c>
      <c r="H142" s="12">
        <v>845020</v>
      </c>
    </row>
    <row r="143" spans="1:8" ht="52.5">
      <c r="A143" s="148" t="s">
        <v>1025</v>
      </c>
      <c r="B143" s="18" t="s">
        <v>97</v>
      </c>
      <c r="C143" s="7">
        <v>13</v>
      </c>
      <c r="D143" s="21" t="s">
        <v>378</v>
      </c>
      <c r="E143" s="18"/>
      <c r="F143" s="12">
        <f aca="true" t="shared" si="15" ref="F143:H145">SUM(F144)</f>
        <v>329240</v>
      </c>
      <c r="G143" s="12">
        <f t="shared" si="15"/>
        <v>90140</v>
      </c>
      <c r="H143" s="12">
        <f t="shared" si="15"/>
        <v>90140</v>
      </c>
    </row>
    <row r="144" spans="1:8" ht="51.75" customHeight="1">
      <c r="A144" s="148" t="s">
        <v>379</v>
      </c>
      <c r="B144" s="18" t="s">
        <v>97</v>
      </c>
      <c r="C144" s="7">
        <v>13</v>
      </c>
      <c r="D144" s="21" t="s">
        <v>380</v>
      </c>
      <c r="E144" s="18"/>
      <c r="F144" s="12">
        <f t="shared" si="15"/>
        <v>329240</v>
      </c>
      <c r="G144" s="12">
        <f t="shared" si="15"/>
        <v>90140</v>
      </c>
      <c r="H144" s="12">
        <f t="shared" si="15"/>
        <v>90140</v>
      </c>
    </row>
    <row r="145" spans="1:8" ht="15" customHeight="1">
      <c r="A145" s="148" t="s">
        <v>83</v>
      </c>
      <c r="B145" s="18" t="s">
        <v>97</v>
      </c>
      <c r="C145" s="7">
        <v>13</v>
      </c>
      <c r="D145" s="21" t="s">
        <v>381</v>
      </c>
      <c r="E145" s="18"/>
      <c r="F145" s="12">
        <f t="shared" si="15"/>
        <v>329240</v>
      </c>
      <c r="G145" s="12">
        <f t="shared" si="15"/>
        <v>90140</v>
      </c>
      <c r="H145" s="12">
        <f t="shared" si="15"/>
        <v>90140</v>
      </c>
    </row>
    <row r="146" spans="1:8" ht="26.25">
      <c r="A146" s="148" t="s">
        <v>65</v>
      </c>
      <c r="B146" s="18" t="s">
        <v>97</v>
      </c>
      <c r="C146" s="7">
        <v>13</v>
      </c>
      <c r="D146" s="21" t="s">
        <v>381</v>
      </c>
      <c r="E146" s="18" t="s">
        <v>103</v>
      </c>
      <c r="F146" s="12">
        <v>329240</v>
      </c>
      <c r="G146" s="12">
        <v>90140</v>
      </c>
      <c r="H146" s="12">
        <v>90140</v>
      </c>
    </row>
    <row r="147" spans="1:8" ht="26.25">
      <c r="A147" s="121" t="s">
        <v>110</v>
      </c>
      <c r="B147" s="17" t="s">
        <v>97</v>
      </c>
      <c r="C147" s="22">
        <v>13</v>
      </c>
      <c r="D147" s="20" t="s">
        <v>213</v>
      </c>
      <c r="E147" s="17"/>
      <c r="F147" s="33">
        <f>SUM(F148)</f>
        <v>23745101.45</v>
      </c>
      <c r="G147" s="33">
        <f>SUM(G148)</f>
        <v>1215000</v>
      </c>
      <c r="H147" s="33">
        <f>SUM(H148)</f>
        <v>1215000</v>
      </c>
    </row>
    <row r="148" spans="1:8" ht="18.75" customHeight="1">
      <c r="A148" s="92" t="s">
        <v>168</v>
      </c>
      <c r="B148" s="18" t="s">
        <v>97</v>
      </c>
      <c r="C148" s="7">
        <v>13</v>
      </c>
      <c r="D148" s="21" t="s">
        <v>214</v>
      </c>
      <c r="E148" s="18"/>
      <c r="F148" s="12">
        <f>SUM(F149+F153)</f>
        <v>23745101.45</v>
      </c>
      <c r="G148" s="12">
        <f>SUM(G149+G153)</f>
        <v>1215000</v>
      </c>
      <c r="H148" s="12">
        <f>SUM(H149+H153)</f>
        <v>1215000</v>
      </c>
    </row>
    <row r="149" spans="1:8" ht="27.75" customHeight="1">
      <c r="A149" s="148" t="s">
        <v>83</v>
      </c>
      <c r="B149" s="18" t="s">
        <v>137</v>
      </c>
      <c r="C149" s="7">
        <v>13</v>
      </c>
      <c r="D149" s="21" t="s">
        <v>215</v>
      </c>
      <c r="E149" s="18"/>
      <c r="F149" s="12">
        <f>SUM(F150:F152)</f>
        <v>23395101.45</v>
      </c>
      <c r="G149" s="12">
        <f>SUM(G150:G152)</f>
        <v>865000</v>
      </c>
      <c r="H149" s="12">
        <f>SUM(H150:H152)</f>
        <v>865000</v>
      </c>
    </row>
    <row r="150" spans="1:8" ht="17.25" customHeight="1">
      <c r="A150" s="148" t="s">
        <v>65</v>
      </c>
      <c r="B150" s="18" t="s">
        <v>97</v>
      </c>
      <c r="C150" s="7">
        <v>13</v>
      </c>
      <c r="D150" s="21" t="s">
        <v>215</v>
      </c>
      <c r="E150" s="18" t="s">
        <v>103</v>
      </c>
      <c r="F150" s="12">
        <v>788500</v>
      </c>
      <c r="G150" s="12">
        <v>400000</v>
      </c>
      <c r="H150" s="12">
        <v>400000</v>
      </c>
    </row>
    <row r="151" spans="1:8" ht="15" customHeight="1">
      <c r="A151" s="148" t="s">
        <v>124</v>
      </c>
      <c r="B151" s="18" t="s">
        <v>97</v>
      </c>
      <c r="C151" s="7">
        <v>13</v>
      </c>
      <c r="D151" s="21" t="s">
        <v>215</v>
      </c>
      <c r="E151" s="18" t="s">
        <v>123</v>
      </c>
      <c r="F151" s="12">
        <v>200000</v>
      </c>
      <c r="G151" s="12">
        <v>200000</v>
      </c>
      <c r="H151" s="12">
        <v>200000</v>
      </c>
    </row>
    <row r="152" spans="1:8" ht="14.25">
      <c r="A152" s="148" t="s">
        <v>105</v>
      </c>
      <c r="B152" s="18" t="s">
        <v>97</v>
      </c>
      <c r="C152" s="7">
        <v>13</v>
      </c>
      <c r="D152" s="21" t="s">
        <v>215</v>
      </c>
      <c r="E152" s="18" t="s">
        <v>104</v>
      </c>
      <c r="F152" s="12">
        <v>22406601.45</v>
      </c>
      <c r="G152" s="124">
        <v>265000</v>
      </c>
      <c r="H152" s="124">
        <v>265000</v>
      </c>
    </row>
    <row r="153" spans="1:8" ht="26.25">
      <c r="A153" s="148" t="s">
        <v>53</v>
      </c>
      <c r="B153" s="18" t="s">
        <v>97</v>
      </c>
      <c r="C153" s="7">
        <v>13</v>
      </c>
      <c r="D153" s="21" t="s">
        <v>52</v>
      </c>
      <c r="E153" s="18"/>
      <c r="F153" s="12">
        <f>SUM(F154)</f>
        <v>350000</v>
      </c>
      <c r="G153" s="12">
        <f>SUM(G154)</f>
        <v>350000</v>
      </c>
      <c r="H153" s="12">
        <f>SUM(H154)</f>
        <v>350000</v>
      </c>
    </row>
    <row r="154" spans="1:8" ht="26.25">
      <c r="A154" s="148" t="s">
        <v>65</v>
      </c>
      <c r="B154" s="18" t="s">
        <v>97</v>
      </c>
      <c r="C154" s="7">
        <v>13</v>
      </c>
      <c r="D154" s="21" t="s">
        <v>52</v>
      </c>
      <c r="E154" s="18" t="s">
        <v>103</v>
      </c>
      <c r="F154" s="12">
        <v>350000</v>
      </c>
      <c r="G154" s="12">
        <v>350000</v>
      </c>
      <c r="H154" s="12">
        <v>350000</v>
      </c>
    </row>
    <row r="155" spans="1:8" ht="26.25">
      <c r="A155" s="189" t="s">
        <v>132</v>
      </c>
      <c r="B155" s="18" t="s">
        <v>97</v>
      </c>
      <c r="C155" s="7">
        <v>13</v>
      </c>
      <c r="D155" s="32" t="s">
        <v>196</v>
      </c>
      <c r="E155" s="18"/>
      <c r="F155" s="12">
        <f>SUM(F156)</f>
        <v>0</v>
      </c>
      <c r="G155" s="12">
        <f>SUM(G156)</f>
        <v>0</v>
      </c>
      <c r="H155" s="12">
        <f>SUM(H156)</f>
        <v>199500</v>
      </c>
    </row>
    <row r="156" spans="1:8" ht="14.25">
      <c r="A156" s="64" t="s">
        <v>133</v>
      </c>
      <c r="B156" s="18" t="s">
        <v>97</v>
      </c>
      <c r="C156" s="7">
        <v>13</v>
      </c>
      <c r="D156" s="29" t="s">
        <v>216</v>
      </c>
      <c r="E156" s="18"/>
      <c r="F156" s="12">
        <f>SUM(F157+F159)</f>
        <v>0</v>
      </c>
      <c r="G156" s="12">
        <f>SUM(G157+G159)</f>
        <v>0</v>
      </c>
      <c r="H156" s="12">
        <f>SUM(H157+H159)</f>
        <v>199500</v>
      </c>
    </row>
    <row r="157" spans="1:8" ht="26.25">
      <c r="A157" s="148" t="s">
        <v>365</v>
      </c>
      <c r="B157" s="18" t="s">
        <v>97</v>
      </c>
      <c r="C157" s="7">
        <v>13</v>
      </c>
      <c r="D157" s="18" t="s">
        <v>841</v>
      </c>
      <c r="E157" s="18"/>
      <c r="F157" s="12">
        <f>SUM(F158)</f>
        <v>0</v>
      </c>
      <c r="G157" s="129">
        <f>SUM(G158)</f>
        <v>0</v>
      </c>
      <c r="H157" s="120">
        <f>SUM(H158)</f>
        <v>49500</v>
      </c>
    </row>
    <row r="158" spans="1:8" ht="28.5" customHeight="1">
      <c r="A158" s="148" t="s">
        <v>65</v>
      </c>
      <c r="B158" s="18" t="s">
        <v>97</v>
      </c>
      <c r="C158" s="7">
        <v>13</v>
      </c>
      <c r="D158" s="18" t="s">
        <v>841</v>
      </c>
      <c r="E158" s="18" t="s">
        <v>103</v>
      </c>
      <c r="F158" s="12">
        <v>0</v>
      </c>
      <c r="G158" s="129">
        <v>0</v>
      </c>
      <c r="H158" s="12">
        <v>49500</v>
      </c>
    </row>
    <row r="159" spans="1:8" ht="26.25">
      <c r="A159" s="92" t="s">
        <v>131</v>
      </c>
      <c r="B159" s="18" t="s">
        <v>97</v>
      </c>
      <c r="C159" s="7">
        <v>13</v>
      </c>
      <c r="D159" s="21" t="s">
        <v>842</v>
      </c>
      <c r="E159" s="18"/>
      <c r="F159" s="12">
        <f>SUM(F160)</f>
        <v>0</v>
      </c>
      <c r="G159" s="12">
        <f>SUM(G160)</f>
        <v>0</v>
      </c>
      <c r="H159" s="12">
        <f>SUM(H160)</f>
        <v>150000</v>
      </c>
    </row>
    <row r="160" spans="1:8" ht="52.5">
      <c r="A160" s="148" t="s">
        <v>159</v>
      </c>
      <c r="B160" s="18" t="s">
        <v>97</v>
      </c>
      <c r="C160" s="7">
        <v>13</v>
      </c>
      <c r="D160" s="21" t="s">
        <v>842</v>
      </c>
      <c r="E160" s="18" t="s">
        <v>100</v>
      </c>
      <c r="F160" s="12">
        <v>0</v>
      </c>
      <c r="G160" s="123">
        <v>0</v>
      </c>
      <c r="H160" s="12">
        <v>150000</v>
      </c>
    </row>
    <row r="161" spans="1:8" ht="26.25">
      <c r="A161" s="121" t="s">
        <v>139</v>
      </c>
      <c r="B161" s="17" t="s">
        <v>97</v>
      </c>
      <c r="C161" s="22">
        <v>13</v>
      </c>
      <c r="D161" s="20" t="s">
        <v>217</v>
      </c>
      <c r="E161" s="17"/>
      <c r="F161" s="33">
        <f>SUM(F162)</f>
        <v>36890882.49</v>
      </c>
      <c r="G161" s="33">
        <f>SUM(G162)</f>
        <v>34650737</v>
      </c>
      <c r="H161" s="33">
        <f>SUM(H162)</f>
        <v>34650737</v>
      </c>
    </row>
    <row r="162" spans="1:8" ht="32.25" customHeight="1">
      <c r="A162" s="92" t="s">
        <v>140</v>
      </c>
      <c r="B162" s="18" t="s">
        <v>97</v>
      </c>
      <c r="C162" s="7">
        <v>13</v>
      </c>
      <c r="D162" s="21" t="s">
        <v>218</v>
      </c>
      <c r="E162" s="18"/>
      <c r="F162" s="12">
        <f>SUM(F163+F165+F169)</f>
        <v>36890882.49</v>
      </c>
      <c r="G162" s="12">
        <f>SUM(G163+G165)</f>
        <v>34650737</v>
      </c>
      <c r="H162" s="12">
        <f>SUM(H163+H165)</f>
        <v>34650737</v>
      </c>
    </row>
    <row r="163" spans="1:8" ht="30.75" customHeight="1">
      <c r="A163" s="148" t="s">
        <v>88</v>
      </c>
      <c r="B163" s="18" t="s">
        <v>97</v>
      </c>
      <c r="C163" s="7">
        <v>13</v>
      </c>
      <c r="D163" s="21" t="s">
        <v>776</v>
      </c>
      <c r="E163" s="18"/>
      <c r="F163" s="12">
        <f>SUM(F164)</f>
        <v>230140</v>
      </c>
      <c r="G163" s="12">
        <f>SUM(G164)</f>
        <v>197972</v>
      </c>
      <c r="H163" s="12">
        <f>SUM(H164)</f>
        <v>197972</v>
      </c>
    </row>
    <row r="164" spans="1:8" ht="52.5">
      <c r="A164" s="148" t="s">
        <v>396</v>
      </c>
      <c r="B164" s="18" t="s">
        <v>97</v>
      </c>
      <c r="C164" s="7">
        <v>13</v>
      </c>
      <c r="D164" s="21" t="s">
        <v>776</v>
      </c>
      <c r="E164" s="18" t="s">
        <v>100</v>
      </c>
      <c r="F164" s="12">
        <v>230140</v>
      </c>
      <c r="G164" s="78">
        <v>197972</v>
      </c>
      <c r="H164" s="78">
        <v>197972</v>
      </c>
    </row>
    <row r="165" spans="1:8" ht="26.25">
      <c r="A165" s="92" t="s">
        <v>163</v>
      </c>
      <c r="B165" s="18" t="s">
        <v>97</v>
      </c>
      <c r="C165" s="7">
        <v>13</v>
      </c>
      <c r="D165" s="21" t="s">
        <v>219</v>
      </c>
      <c r="E165" s="18"/>
      <c r="F165" s="12">
        <f>SUM(F166:F168)</f>
        <v>34472765</v>
      </c>
      <c r="G165" s="12">
        <f>SUM(G166:G168)</f>
        <v>34452765</v>
      </c>
      <c r="H165" s="12">
        <f>SUM(H166:H168)</f>
        <v>34452765</v>
      </c>
    </row>
    <row r="166" spans="1:8" ht="25.5" customHeight="1">
      <c r="A166" s="148" t="s">
        <v>159</v>
      </c>
      <c r="B166" s="18" t="s">
        <v>97</v>
      </c>
      <c r="C166" s="7">
        <v>13</v>
      </c>
      <c r="D166" s="21" t="s">
        <v>219</v>
      </c>
      <c r="E166" s="18" t="s">
        <v>100</v>
      </c>
      <c r="F166" s="12">
        <v>28061993</v>
      </c>
      <c r="G166" s="12">
        <v>28191993</v>
      </c>
      <c r="H166" s="12">
        <v>28191993</v>
      </c>
    </row>
    <row r="167" spans="1:8" ht="26.25">
      <c r="A167" s="148" t="s">
        <v>65</v>
      </c>
      <c r="B167" s="18" t="s">
        <v>97</v>
      </c>
      <c r="C167" s="7">
        <v>13</v>
      </c>
      <c r="D167" s="21" t="s">
        <v>219</v>
      </c>
      <c r="E167" s="18" t="s">
        <v>103</v>
      </c>
      <c r="F167" s="12">
        <v>6247000</v>
      </c>
      <c r="G167" s="12">
        <v>6097000</v>
      </c>
      <c r="H167" s="12">
        <v>6097000</v>
      </c>
    </row>
    <row r="168" spans="1:9" ht="14.25">
      <c r="A168" s="148" t="s">
        <v>105</v>
      </c>
      <c r="B168" s="18" t="s">
        <v>97</v>
      </c>
      <c r="C168" s="7">
        <v>13</v>
      </c>
      <c r="D168" s="21" t="s">
        <v>219</v>
      </c>
      <c r="E168" s="18" t="s">
        <v>104</v>
      </c>
      <c r="F168" s="12">
        <v>163772</v>
      </c>
      <c r="G168" s="12">
        <v>163772</v>
      </c>
      <c r="H168" s="12">
        <v>163772</v>
      </c>
      <c r="I168" t="s">
        <v>870</v>
      </c>
    </row>
    <row r="169" spans="1:8" ht="39.75">
      <c r="A169" s="287" t="s">
        <v>964</v>
      </c>
      <c r="B169" s="18" t="s">
        <v>97</v>
      </c>
      <c r="C169" s="7">
        <v>13</v>
      </c>
      <c r="D169" s="21" t="s">
        <v>963</v>
      </c>
      <c r="E169" s="252"/>
      <c r="F169" s="12">
        <f>SUM(F170:F171)</f>
        <v>2187977.49</v>
      </c>
      <c r="G169" s="12">
        <v>0</v>
      </c>
      <c r="H169" s="12">
        <v>0</v>
      </c>
    </row>
    <row r="170" spans="1:8" ht="43.5" customHeight="1">
      <c r="A170" s="244" t="s">
        <v>159</v>
      </c>
      <c r="B170" s="18" t="s">
        <v>97</v>
      </c>
      <c r="C170" s="7">
        <v>13</v>
      </c>
      <c r="D170" s="250" t="s">
        <v>963</v>
      </c>
      <c r="E170" s="249" t="s">
        <v>100</v>
      </c>
      <c r="F170" s="245">
        <v>1989977.49</v>
      </c>
      <c r="G170" s="12">
        <v>0</v>
      </c>
      <c r="H170" s="12">
        <v>0</v>
      </c>
    </row>
    <row r="171" spans="1:8" ht="17.25" customHeight="1">
      <c r="A171" s="148" t="s">
        <v>65</v>
      </c>
      <c r="B171" s="18" t="s">
        <v>97</v>
      </c>
      <c r="C171" s="7">
        <v>13</v>
      </c>
      <c r="D171" s="21" t="s">
        <v>963</v>
      </c>
      <c r="E171" s="18" t="s">
        <v>103</v>
      </c>
      <c r="F171" s="12">
        <v>198000</v>
      </c>
      <c r="G171" s="12">
        <v>0</v>
      </c>
      <c r="H171" s="12">
        <v>0</v>
      </c>
    </row>
    <row r="172" spans="1:8" ht="31.5" customHeight="1">
      <c r="A172" s="187" t="s">
        <v>157</v>
      </c>
      <c r="B172" s="43" t="s">
        <v>102</v>
      </c>
      <c r="C172" s="45"/>
      <c r="D172" s="46"/>
      <c r="E172" s="47"/>
      <c r="F172" s="44">
        <f>SUM(F173)</f>
        <v>2392976</v>
      </c>
      <c r="G172" s="44">
        <f>SUM(G173)</f>
        <v>2392976</v>
      </c>
      <c r="H172" s="44">
        <f>SUM(H173)</f>
        <v>2392976</v>
      </c>
    </row>
    <row r="173" spans="1:8" ht="31.5" customHeight="1">
      <c r="A173" s="188" t="s">
        <v>491</v>
      </c>
      <c r="B173" s="17" t="s">
        <v>102</v>
      </c>
      <c r="C173" s="24" t="s">
        <v>85</v>
      </c>
      <c r="D173" s="20"/>
      <c r="E173" s="18"/>
      <c r="F173" s="33">
        <f>SUM(F174+F184+F189)</f>
        <v>2392976</v>
      </c>
      <c r="G173" s="33">
        <f>SUM(G174+G184+G189)</f>
        <v>2392976</v>
      </c>
      <c r="H173" s="33">
        <f>SUM(H174+H184+H189)</f>
        <v>2392976</v>
      </c>
    </row>
    <row r="174" spans="1:8" ht="43.5" customHeight="1">
      <c r="A174" s="121" t="s">
        <v>448</v>
      </c>
      <c r="B174" s="17" t="s">
        <v>102</v>
      </c>
      <c r="C174" s="24" t="s">
        <v>85</v>
      </c>
      <c r="D174" s="20" t="s">
        <v>220</v>
      </c>
      <c r="E174" s="17"/>
      <c r="F174" s="33">
        <f>SUM(F175)</f>
        <v>2342396</v>
      </c>
      <c r="G174" s="33">
        <f>SUM(G175)</f>
        <v>2342396</v>
      </c>
      <c r="H174" s="33">
        <f>SUM(H175)</f>
        <v>0</v>
      </c>
    </row>
    <row r="175" spans="1:8" ht="27" customHeight="1">
      <c r="A175" s="92" t="s">
        <v>443</v>
      </c>
      <c r="B175" s="18" t="s">
        <v>102</v>
      </c>
      <c r="C175" s="23" t="s">
        <v>85</v>
      </c>
      <c r="D175" s="21" t="s">
        <v>426</v>
      </c>
      <c r="E175" s="18"/>
      <c r="F175" s="12">
        <f>SUM(F176+F181)</f>
        <v>2342396</v>
      </c>
      <c r="G175" s="12">
        <f>SUM(G176+G181)</f>
        <v>2342396</v>
      </c>
      <c r="H175" s="12">
        <f>SUM(H176+H181)</f>
        <v>0</v>
      </c>
    </row>
    <row r="176" spans="1:8" ht="41.25" customHeight="1">
      <c r="A176" s="92" t="s">
        <v>432</v>
      </c>
      <c r="B176" s="18" t="s">
        <v>102</v>
      </c>
      <c r="C176" s="23" t="s">
        <v>85</v>
      </c>
      <c r="D176" s="21" t="s">
        <v>429</v>
      </c>
      <c r="E176" s="18"/>
      <c r="F176" s="12">
        <f>SUM(F177+F179)</f>
        <v>2322396</v>
      </c>
      <c r="G176" s="12">
        <f>SUM(G177+G179)</f>
        <v>2322396</v>
      </c>
      <c r="H176" s="12">
        <f>SUM(H177+H179)</f>
        <v>0</v>
      </c>
    </row>
    <row r="177" spans="1:8" ht="17.25" customHeight="1">
      <c r="A177" s="92" t="s">
        <v>163</v>
      </c>
      <c r="B177" s="18" t="s">
        <v>102</v>
      </c>
      <c r="C177" s="23" t="s">
        <v>85</v>
      </c>
      <c r="D177" s="21" t="s">
        <v>430</v>
      </c>
      <c r="E177" s="18"/>
      <c r="F177" s="12">
        <f>SUM(F178)</f>
        <v>2272396</v>
      </c>
      <c r="G177" s="12">
        <f>SUM(G178)</f>
        <v>2272396</v>
      </c>
      <c r="H177" s="12">
        <f>SUM(H178)</f>
        <v>0</v>
      </c>
    </row>
    <row r="178" spans="1:8" ht="53.25" customHeight="1">
      <c r="A178" s="148" t="s">
        <v>159</v>
      </c>
      <c r="B178" s="18" t="s">
        <v>102</v>
      </c>
      <c r="C178" s="23" t="s">
        <v>85</v>
      </c>
      <c r="D178" s="21" t="s">
        <v>430</v>
      </c>
      <c r="E178" s="18" t="s">
        <v>100</v>
      </c>
      <c r="F178" s="12">
        <v>2272396</v>
      </c>
      <c r="G178" s="12">
        <v>2272396</v>
      </c>
      <c r="H178" s="131">
        <v>0</v>
      </c>
    </row>
    <row r="179" spans="1:8" ht="39">
      <c r="A179" s="148" t="s">
        <v>12</v>
      </c>
      <c r="B179" s="18" t="s">
        <v>102</v>
      </c>
      <c r="C179" s="23" t="s">
        <v>85</v>
      </c>
      <c r="D179" s="21" t="s">
        <v>466</v>
      </c>
      <c r="E179" s="18"/>
      <c r="F179" s="12">
        <f>SUM(F180)</f>
        <v>50000</v>
      </c>
      <c r="G179" s="12">
        <f>SUM(G180)</f>
        <v>50000</v>
      </c>
      <c r="H179" s="12">
        <f>SUM(H180)</f>
        <v>0</v>
      </c>
    </row>
    <row r="180" spans="1:8" ht="17.25" customHeight="1">
      <c r="A180" s="148" t="s">
        <v>65</v>
      </c>
      <c r="B180" s="18" t="s">
        <v>102</v>
      </c>
      <c r="C180" s="23" t="s">
        <v>85</v>
      </c>
      <c r="D180" s="21" t="s">
        <v>466</v>
      </c>
      <c r="E180" s="18" t="s">
        <v>103</v>
      </c>
      <c r="F180" s="12">
        <v>50000</v>
      </c>
      <c r="G180" s="12">
        <v>50000</v>
      </c>
      <c r="H180" s="131">
        <v>0</v>
      </c>
    </row>
    <row r="181" spans="1:8" ht="42.75" customHeight="1">
      <c r="A181" s="92" t="s">
        <v>436</v>
      </c>
      <c r="B181" s="18" t="s">
        <v>102</v>
      </c>
      <c r="C181" s="23" t="s">
        <v>85</v>
      </c>
      <c r="D181" s="21" t="s">
        <v>431</v>
      </c>
      <c r="E181" s="18"/>
      <c r="F181" s="12">
        <f aca="true" t="shared" si="16" ref="F181:H182">SUM(F182)</f>
        <v>20000</v>
      </c>
      <c r="G181" s="12">
        <f t="shared" si="16"/>
        <v>20000</v>
      </c>
      <c r="H181" s="12">
        <f t="shared" si="16"/>
        <v>0</v>
      </c>
    </row>
    <row r="182" spans="1:8" ht="39">
      <c r="A182" s="148" t="s">
        <v>12</v>
      </c>
      <c r="B182" s="18" t="s">
        <v>102</v>
      </c>
      <c r="C182" s="23" t="s">
        <v>85</v>
      </c>
      <c r="D182" s="21" t="s">
        <v>433</v>
      </c>
      <c r="E182" s="18"/>
      <c r="F182" s="12">
        <f t="shared" si="16"/>
        <v>20000</v>
      </c>
      <c r="G182" s="12">
        <f t="shared" si="16"/>
        <v>20000</v>
      </c>
      <c r="H182" s="12">
        <f t="shared" si="16"/>
        <v>0</v>
      </c>
    </row>
    <row r="183" spans="1:8" ht="30.75" customHeight="1">
      <c r="A183" s="148" t="s">
        <v>65</v>
      </c>
      <c r="B183" s="18" t="s">
        <v>102</v>
      </c>
      <c r="C183" s="23" t="s">
        <v>85</v>
      </c>
      <c r="D183" s="21" t="s">
        <v>433</v>
      </c>
      <c r="E183" s="18" t="s">
        <v>103</v>
      </c>
      <c r="F183" s="12">
        <v>20000</v>
      </c>
      <c r="G183" s="78">
        <v>20000</v>
      </c>
      <c r="H183" s="131">
        <v>0</v>
      </c>
    </row>
    <row r="184" spans="1:8" ht="26.25">
      <c r="A184" s="188" t="s">
        <v>372</v>
      </c>
      <c r="B184" s="17" t="s">
        <v>102</v>
      </c>
      <c r="C184" s="24" t="s">
        <v>85</v>
      </c>
      <c r="D184" s="20" t="s">
        <v>373</v>
      </c>
      <c r="E184" s="18"/>
      <c r="F184" s="33">
        <f aca="true" t="shared" si="17" ref="F184:H187">SUM(F185)</f>
        <v>50580</v>
      </c>
      <c r="G184" s="33">
        <f t="shared" si="17"/>
        <v>50580</v>
      </c>
      <c r="H184" s="33">
        <f t="shared" si="17"/>
        <v>50580</v>
      </c>
    </row>
    <row r="185" spans="1:8" ht="41.25" customHeight="1">
      <c r="A185" s="148" t="s">
        <v>386</v>
      </c>
      <c r="B185" s="18" t="s">
        <v>102</v>
      </c>
      <c r="C185" s="23" t="s">
        <v>85</v>
      </c>
      <c r="D185" s="21" t="s">
        <v>374</v>
      </c>
      <c r="E185" s="18"/>
      <c r="F185" s="12">
        <f t="shared" si="17"/>
        <v>50580</v>
      </c>
      <c r="G185" s="12">
        <f t="shared" si="17"/>
        <v>50580</v>
      </c>
      <c r="H185" s="12">
        <f t="shared" si="17"/>
        <v>50580</v>
      </c>
    </row>
    <row r="186" spans="1:8" ht="39">
      <c r="A186" s="148" t="s">
        <v>391</v>
      </c>
      <c r="B186" s="18" t="s">
        <v>102</v>
      </c>
      <c r="C186" s="23" t="s">
        <v>85</v>
      </c>
      <c r="D186" s="21" t="s">
        <v>376</v>
      </c>
      <c r="E186" s="18"/>
      <c r="F186" s="12">
        <f t="shared" si="17"/>
        <v>50580</v>
      </c>
      <c r="G186" s="12">
        <f t="shared" si="17"/>
        <v>50580</v>
      </c>
      <c r="H186" s="12">
        <f t="shared" si="17"/>
        <v>50580</v>
      </c>
    </row>
    <row r="187" spans="1:9" ht="39">
      <c r="A187" s="148" t="s">
        <v>12</v>
      </c>
      <c r="B187" s="18" t="s">
        <v>102</v>
      </c>
      <c r="C187" s="23" t="s">
        <v>85</v>
      </c>
      <c r="D187" s="21" t="s">
        <v>382</v>
      </c>
      <c r="E187" s="18"/>
      <c r="F187" s="12">
        <f t="shared" si="17"/>
        <v>50580</v>
      </c>
      <c r="G187" s="12">
        <f t="shared" si="17"/>
        <v>50580</v>
      </c>
      <c r="H187" s="12">
        <f t="shared" si="17"/>
        <v>50580</v>
      </c>
      <c r="I187" s="251"/>
    </row>
    <row r="188" spans="1:8" ht="26.25">
      <c r="A188" s="148" t="s">
        <v>65</v>
      </c>
      <c r="B188" s="18" t="s">
        <v>102</v>
      </c>
      <c r="C188" s="23" t="s">
        <v>85</v>
      </c>
      <c r="D188" s="21" t="s">
        <v>382</v>
      </c>
      <c r="E188" s="18" t="s">
        <v>103</v>
      </c>
      <c r="F188" s="12">
        <v>50580</v>
      </c>
      <c r="G188" s="12">
        <v>50580</v>
      </c>
      <c r="H188" s="12">
        <v>50580</v>
      </c>
    </row>
    <row r="189" spans="1:8" ht="31.5" customHeight="1">
      <c r="A189" s="121" t="s">
        <v>139</v>
      </c>
      <c r="B189" s="18" t="s">
        <v>102</v>
      </c>
      <c r="C189" s="23" t="s">
        <v>85</v>
      </c>
      <c r="D189" s="32" t="s">
        <v>217</v>
      </c>
      <c r="E189" s="18"/>
      <c r="F189" s="12">
        <f>SUM(F190)</f>
        <v>0</v>
      </c>
      <c r="G189" s="12">
        <f>SUM(G190)</f>
        <v>0</v>
      </c>
      <c r="H189" s="12">
        <f>SUM(H190)</f>
        <v>2342396</v>
      </c>
    </row>
    <row r="190" spans="1:8" s="15" customFormat="1" ht="30" customHeight="1">
      <c r="A190" s="92" t="s">
        <v>140</v>
      </c>
      <c r="B190" s="18" t="s">
        <v>102</v>
      </c>
      <c r="C190" s="23" t="s">
        <v>85</v>
      </c>
      <c r="D190" s="29" t="s">
        <v>218</v>
      </c>
      <c r="E190" s="18"/>
      <c r="F190" s="12">
        <f>SUM(F191+F193)</f>
        <v>0</v>
      </c>
      <c r="G190" s="12">
        <f>SUM(G191+G193)</f>
        <v>0</v>
      </c>
      <c r="H190" s="12">
        <f>SUM(H191+H193)</f>
        <v>2342396</v>
      </c>
    </row>
    <row r="191" spans="1:8" ht="26.25">
      <c r="A191" s="92" t="s">
        <v>163</v>
      </c>
      <c r="B191" s="18" t="s">
        <v>102</v>
      </c>
      <c r="C191" s="23" t="s">
        <v>85</v>
      </c>
      <c r="D191" s="21" t="s">
        <v>219</v>
      </c>
      <c r="E191" s="18"/>
      <c r="F191" s="12">
        <f>SUM(F192)</f>
        <v>0</v>
      </c>
      <c r="G191" s="12">
        <f>SUM(G192)</f>
        <v>0</v>
      </c>
      <c r="H191" s="12">
        <f>SUM(H192)</f>
        <v>2272396</v>
      </c>
    </row>
    <row r="192" spans="1:8" ht="40.5" customHeight="1">
      <c r="A192" s="148" t="s">
        <v>159</v>
      </c>
      <c r="B192" s="18" t="s">
        <v>102</v>
      </c>
      <c r="C192" s="23" t="s">
        <v>85</v>
      </c>
      <c r="D192" s="21" t="s">
        <v>219</v>
      </c>
      <c r="E192" s="18" t="s">
        <v>100</v>
      </c>
      <c r="F192" s="12">
        <v>0</v>
      </c>
      <c r="G192" s="288">
        <v>0</v>
      </c>
      <c r="H192" s="12">
        <v>2272396</v>
      </c>
    </row>
    <row r="193" spans="1:8" ht="39">
      <c r="A193" s="148" t="s">
        <v>12</v>
      </c>
      <c r="B193" s="18" t="s">
        <v>102</v>
      </c>
      <c r="C193" s="23" t="s">
        <v>85</v>
      </c>
      <c r="D193" s="21" t="s">
        <v>970</v>
      </c>
      <c r="E193" s="18"/>
      <c r="F193" s="12">
        <f>SUM(F194)</f>
        <v>0</v>
      </c>
      <c r="G193" s="78">
        <f>SUM(G194)</f>
        <v>0</v>
      </c>
      <c r="H193" s="78">
        <f>SUM(H194)</f>
        <v>70000</v>
      </c>
    </row>
    <row r="194" spans="1:8" ht="29.25" customHeight="1">
      <c r="A194" s="148" t="s">
        <v>65</v>
      </c>
      <c r="B194" s="18" t="s">
        <v>102</v>
      </c>
      <c r="C194" s="23" t="s">
        <v>85</v>
      </c>
      <c r="D194" s="21" t="s">
        <v>970</v>
      </c>
      <c r="E194" s="18" t="s">
        <v>103</v>
      </c>
      <c r="F194" s="12">
        <v>0</v>
      </c>
      <c r="G194" s="78">
        <v>0</v>
      </c>
      <c r="H194" s="78">
        <v>70000</v>
      </c>
    </row>
    <row r="195" spans="1:8" ht="14.25">
      <c r="A195" s="187" t="s">
        <v>111</v>
      </c>
      <c r="B195" s="43" t="s">
        <v>107</v>
      </c>
      <c r="C195" s="48"/>
      <c r="D195" s="46"/>
      <c r="E195" s="47"/>
      <c r="F195" s="44">
        <f>SUM(F196+F213)</f>
        <v>14149943</v>
      </c>
      <c r="G195" s="44">
        <f>SUM(G196+G213)</f>
        <v>9651710</v>
      </c>
      <c r="H195" s="44">
        <f>SUM(H196+H213)</f>
        <v>10183520</v>
      </c>
    </row>
    <row r="196" spans="1:8" ht="12.75" customHeight="1">
      <c r="A196" s="188" t="s">
        <v>81</v>
      </c>
      <c r="B196" s="17" t="s">
        <v>107</v>
      </c>
      <c r="C196" s="24" t="s">
        <v>117</v>
      </c>
      <c r="D196" s="20"/>
      <c r="E196" s="18"/>
      <c r="F196" s="33">
        <f aca="true" t="shared" si="18" ref="F196:H197">SUM(F197)</f>
        <v>11800068</v>
      </c>
      <c r="G196" s="33">
        <f t="shared" si="18"/>
        <v>9211710</v>
      </c>
      <c r="H196" s="33">
        <f t="shared" si="18"/>
        <v>9743520</v>
      </c>
    </row>
    <row r="197" spans="1:8" ht="30.75" customHeight="1">
      <c r="A197" s="121" t="s">
        <v>221</v>
      </c>
      <c r="B197" s="17" t="s">
        <v>107</v>
      </c>
      <c r="C197" s="24" t="s">
        <v>117</v>
      </c>
      <c r="D197" s="20" t="s">
        <v>222</v>
      </c>
      <c r="E197" s="17"/>
      <c r="F197" s="33">
        <f t="shared" si="18"/>
        <v>11800068</v>
      </c>
      <c r="G197" s="33">
        <f t="shared" si="18"/>
        <v>9211710</v>
      </c>
      <c r="H197" s="33">
        <f>SUM(H198+H209)</f>
        <v>9743520</v>
      </c>
    </row>
    <row r="198" spans="1:8" ht="43.5" customHeight="1">
      <c r="A198" s="92" t="s">
        <v>223</v>
      </c>
      <c r="B198" s="18" t="s">
        <v>107</v>
      </c>
      <c r="C198" s="23" t="s">
        <v>117</v>
      </c>
      <c r="D198" s="21" t="s">
        <v>224</v>
      </c>
      <c r="E198" s="18"/>
      <c r="F198" s="12">
        <f>SUM(F206+F199)</f>
        <v>11800068</v>
      </c>
      <c r="G198" s="12">
        <f>SUM(G206+G199)</f>
        <v>9211710</v>
      </c>
      <c r="H198" s="12">
        <f>SUM(H206+H199)</f>
        <v>0</v>
      </c>
    </row>
    <row r="199" spans="1:8" ht="30.75" customHeight="1">
      <c r="A199" s="92" t="s">
        <v>1026</v>
      </c>
      <c r="B199" s="18" t="s">
        <v>107</v>
      </c>
      <c r="C199" s="23" t="s">
        <v>117</v>
      </c>
      <c r="D199" s="21" t="s">
        <v>415</v>
      </c>
      <c r="E199" s="18"/>
      <c r="F199" s="12">
        <f>SUM(F202+F200+F204)</f>
        <v>4975968</v>
      </c>
      <c r="G199" s="12">
        <f>SUM(G202+G200+G204)</f>
        <v>9211710</v>
      </c>
      <c r="H199" s="12">
        <f>SUM(H202+H200+H204)</f>
        <v>0</v>
      </c>
    </row>
    <row r="200" spans="1:8" ht="27.75" customHeight="1">
      <c r="A200" s="92" t="s">
        <v>1027</v>
      </c>
      <c r="B200" s="18" t="s">
        <v>107</v>
      </c>
      <c r="C200" s="23" t="s">
        <v>117</v>
      </c>
      <c r="D200" s="21" t="s">
        <v>864</v>
      </c>
      <c r="E200" s="18"/>
      <c r="F200" s="12">
        <f>SUM(F201)</f>
        <v>2400000</v>
      </c>
      <c r="G200" s="12">
        <f>SUM(G201)</f>
        <v>0</v>
      </c>
      <c r="H200" s="12">
        <f>SUM(H201)</f>
        <v>0</v>
      </c>
    </row>
    <row r="201" spans="1:8" ht="16.5" customHeight="1">
      <c r="A201" s="148" t="s">
        <v>173</v>
      </c>
      <c r="B201" s="18" t="s">
        <v>107</v>
      </c>
      <c r="C201" s="23" t="s">
        <v>117</v>
      </c>
      <c r="D201" s="21" t="s">
        <v>864</v>
      </c>
      <c r="E201" s="18" t="s">
        <v>86</v>
      </c>
      <c r="F201" s="12">
        <v>2400000</v>
      </c>
      <c r="G201" s="289">
        <v>0</v>
      </c>
      <c r="H201" s="289">
        <v>0</v>
      </c>
    </row>
    <row r="202" spans="1:8" ht="26.25">
      <c r="A202" s="92" t="s">
        <v>1027</v>
      </c>
      <c r="B202" s="18" t="s">
        <v>107</v>
      </c>
      <c r="C202" s="23" t="s">
        <v>117</v>
      </c>
      <c r="D202" s="21" t="s">
        <v>865</v>
      </c>
      <c r="E202" s="19"/>
      <c r="F202" s="12">
        <f>SUM(F203)</f>
        <v>1685344</v>
      </c>
      <c r="G202" s="12">
        <f>SUM(G203)</f>
        <v>0</v>
      </c>
      <c r="H202" s="12">
        <f>SUM(H203)</f>
        <v>0</v>
      </c>
    </row>
    <row r="203" spans="1:8" ht="26.25">
      <c r="A203" s="148" t="s">
        <v>173</v>
      </c>
      <c r="B203" s="18" t="s">
        <v>107</v>
      </c>
      <c r="C203" s="23" t="s">
        <v>117</v>
      </c>
      <c r="D203" s="21" t="s">
        <v>865</v>
      </c>
      <c r="E203" s="18" t="s">
        <v>86</v>
      </c>
      <c r="F203" s="12">
        <v>1685344</v>
      </c>
      <c r="G203" s="12">
        <v>0</v>
      </c>
      <c r="H203" s="289">
        <v>0</v>
      </c>
    </row>
    <row r="204" spans="1:8" ht="39">
      <c r="A204" s="92" t="s">
        <v>473</v>
      </c>
      <c r="B204" s="18" t="s">
        <v>107</v>
      </c>
      <c r="C204" s="23" t="s">
        <v>117</v>
      </c>
      <c r="D204" s="21" t="s">
        <v>712</v>
      </c>
      <c r="E204" s="18"/>
      <c r="F204" s="12">
        <f>SUM(F205)</f>
        <v>890624</v>
      </c>
      <c r="G204" s="12">
        <f>SUM(G205)</f>
        <v>9211710</v>
      </c>
      <c r="H204" s="12">
        <f>SUM(H205)</f>
        <v>0</v>
      </c>
    </row>
    <row r="205" spans="1:8" ht="18" customHeight="1">
      <c r="A205" s="148" t="s">
        <v>173</v>
      </c>
      <c r="B205" s="18" t="s">
        <v>107</v>
      </c>
      <c r="C205" s="23" t="s">
        <v>117</v>
      </c>
      <c r="D205" s="21" t="s">
        <v>712</v>
      </c>
      <c r="E205" s="18" t="s">
        <v>86</v>
      </c>
      <c r="F205" s="12">
        <v>890624</v>
      </c>
      <c r="G205" s="78">
        <v>9211710</v>
      </c>
      <c r="H205" s="78">
        <v>0</v>
      </c>
    </row>
    <row r="206" spans="1:8" ht="30.75" customHeight="1">
      <c r="A206" s="92" t="s">
        <v>392</v>
      </c>
      <c r="B206" s="18" t="s">
        <v>107</v>
      </c>
      <c r="C206" s="23" t="s">
        <v>117</v>
      </c>
      <c r="D206" s="21" t="s">
        <v>225</v>
      </c>
      <c r="E206" s="18"/>
      <c r="F206" s="12">
        <f aca="true" t="shared" si="19" ref="F206:H207">SUM(F207)</f>
        <v>6824100</v>
      </c>
      <c r="G206" s="12">
        <f t="shared" si="19"/>
        <v>0</v>
      </c>
      <c r="H206" s="12">
        <f t="shared" si="19"/>
        <v>0</v>
      </c>
    </row>
    <row r="207" spans="1:8" ht="40.5" customHeight="1">
      <c r="A207" s="92" t="s">
        <v>336</v>
      </c>
      <c r="B207" s="18" t="s">
        <v>107</v>
      </c>
      <c r="C207" s="23" t="s">
        <v>117</v>
      </c>
      <c r="D207" s="21" t="s">
        <v>335</v>
      </c>
      <c r="E207" s="18"/>
      <c r="F207" s="12">
        <f t="shared" si="19"/>
        <v>6824100</v>
      </c>
      <c r="G207" s="12">
        <f t="shared" si="19"/>
        <v>0</v>
      </c>
      <c r="H207" s="12">
        <f t="shared" si="19"/>
        <v>0</v>
      </c>
    </row>
    <row r="208" spans="1:8" ht="16.5" customHeight="1">
      <c r="A208" s="148" t="s">
        <v>108</v>
      </c>
      <c r="B208" s="18" t="s">
        <v>107</v>
      </c>
      <c r="C208" s="23" t="s">
        <v>117</v>
      </c>
      <c r="D208" s="21" t="s">
        <v>335</v>
      </c>
      <c r="E208" s="18" t="s">
        <v>154</v>
      </c>
      <c r="F208" s="12">
        <v>6824100</v>
      </c>
      <c r="G208" s="78">
        <v>0</v>
      </c>
      <c r="H208" s="78">
        <v>0</v>
      </c>
    </row>
    <row r="209" spans="1:8" ht="17.25" customHeight="1">
      <c r="A209" s="189" t="s">
        <v>132</v>
      </c>
      <c r="B209" s="18" t="s">
        <v>107</v>
      </c>
      <c r="C209" s="23" t="s">
        <v>117</v>
      </c>
      <c r="D209" s="32" t="s">
        <v>196</v>
      </c>
      <c r="E209" s="18"/>
      <c r="F209" s="33">
        <f aca="true" t="shared" si="20" ref="F209:H211">SUM(F210)</f>
        <v>0</v>
      </c>
      <c r="G209" s="33">
        <f t="shared" si="20"/>
        <v>0</v>
      </c>
      <c r="H209" s="33">
        <f t="shared" si="20"/>
        <v>9743520</v>
      </c>
    </row>
    <row r="210" spans="1:8" ht="15" customHeight="1">
      <c r="A210" s="64" t="s">
        <v>133</v>
      </c>
      <c r="B210" s="18" t="s">
        <v>107</v>
      </c>
      <c r="C210" s="23" t="s">
        <v>117</v>
      </c>
      <c r="D210" s="29" t="s">
        <v>216</v>
      </c>
      <c r="E210" s="18"/>
      <c r="F210" s="12">
        <f t="shared" si="20"/>
        <v>0</v>
      </c>
      <c r="G210" s="12">
        <f t="shared" si="20"/>
        <v>0</v>
      </c>
      <c r="H210" s="12">
        <f t="shared" si="20"/>
        <v>9743520</v>
      </c>
    </row>
    <row r="211" spans="1:8" ht="27.75" customHeight="1">
      <c r="A211" s="92" t="s">
        <v>473</v>
      </c>
      <c r="B211" s="18" t="s">
        <v>107</v>
      </c>
      <c r="C211" s="23" t="s">
        <v>117</v>
      </c>
      <c r="D211" s="21" t="s">
        <v>884</v>
      </c>
      <c r="E211" s="18"/>
      <c r="F211" s="12">
        <f t="shared" si="20"/>
        <v>0</v>
      </c>
      <c r="G211" s="12">
        <f t="shared" si="20"/>
        <v>0</v>
      </c>
      <c r="H211" s="12">
        <f t="shared" si="20"/>
        <v>9743520</v>
      </c>
    </row>
    <row r="212" spans="1:8" ht="24.75" customHeight="1">
      <c r="A212" s="148" t="s">
        <v>173</v>
      </c>
      <c r="B212" s="18" t="s">
        <v>107</v>
      </c>
      <c r="C212" s="23" t="s">
        <v>117</v>
      </c>
      <c r="D212" s="21" t="s">
        <v>884</v>
      </c>
      <c r="E212" s="18" t="s">
        <v>86</v>
      </c>
      <c r="F212" s="12">
        <v>0</v>
      </c>
      <c r="G212" s="12">
        <v>0</v>
      </c>
      <c r="H212" s="290">
        <v>9743520</v>
      </c>
    </row>
    <row r="213" spans="1:8" s="15" customFormat="1" ht="15" customHeight="1">
      <c r="A213" s="121" t="s">
        <v>143</v>
      </c>
      <c r="B213" s="17" t="s">
        <v>107</v>
      </c>
      <c r="C213" s="24" t="s">
        <v>142</v>
      </c>
      <c r="D213" s="20"/>
      <c r="E213" s="17"/>
      <c r="F213" s="33">
        <f>SUM(F214+F221+F230+F239)</f>
        <v>2349875</v>
      </c>
      <c r="G213" s="33">
        <f>SUM(G214+G221+G230+G239)</f>
        <v>440000</v>
      </c>
      <c r="H213" s="33">
        <f>SUM(H214+H221+H230+H239)</f>
        <v>440000</v>
      </c>
    </row>
    <row r="214" spans="1:8" ht="39">
      <c r="A214" s="121" t="s">
        <v>226</v>
      </c>
      <c r="B214" s="17" t="s">
        <v>107</v>
      </c>
      <c r="C214" s="24" t="s">
        <v>142</v>
      </c>
      <c r="D214" s="20" t="s">
        <v>350</v>
      </c>
      <c r="E214" s="17"/>
      <c r="F214" s="33">
        <f aca="true" t="shared" si="21" ref="F214:H215">SUM(F215)</f>
        <v>400000</v>
      </c>
      <c r="G214" s="33">
        <f t="shared" si="21"/>
        <v>400000</v>
      </c>
      <c r="H214" s="33">
        <f t="shared" si="21"/>
        <v>400000</v>
      </c>
    </row>
    <row r="215" spans="1:8" ht="55.5" customHeight="1">
      <c r="A215" s="148" t="s">
        <v>228</v>
      </c>
      <c r="B215" s="18" t="s">
        <v>107</v>
      </c>
      <c r="C215" s="23" t="s">
        <v>142</v>
      </c>
      <c r="D215" s="21" t="s">
        <v>229</v>
      </c>
      <c r="E215" s="18"/>
      <c r="F215" s="12">
        <f t="shared" si="21"/>
        <v>400000</v>
      </c>
      <c r="G215" s="12">
        <f t="shared" si="21"/>
        <v>400000</v>
      </c>
      <c r="H215" s="12">
        <f t="shared" si="21"/>
        <v>400000</v>
      </c>
    </row>
    <row r="216" spans="1:8" ht="26.25">
      <c r="A216" s="148" t="s">
        <v>230</v>
      </c>
      <c r="B216" s="18" t="s">
        <v>107</v>
      </c>
      <c r="C216" s="23" t="s">
        <v>142</v>
      </c>
      <c r="D216" s="21" t="s">
        <v>231</v>
      </c>
      <c r="E216" s="18"/>
      <c r="F216" s="12">
        <f>SUM(F217+F219)</f>
        <v>400000</v>
      </c>
      <c r="G216" s="12">
        <f>SUM(G217+G219)</f>
        <v>400000</v>
      </c>
      <c r="H216" s="12">
        <f>SUM(H217+H219)</f>
        <v>400000</v>
      </c>
    </row>
    <row r="217" spans="1:8" ht="16.5" customHeight="1">
      <c r="A217" s="92" t="s">
        <v>232</v>
      </c>
      <c r="B217" s="18" t="s">
        <v>107</v>
      </c>
      <c r="C217" s="23" t="s">
        <v>142</v>
      </c>
      <c r="D217" s="21" t="s">
        <v>233</v>
      </c>
      <c r="E217" s="18"/>
      <c r="F217" s="12">
        <f>SUM(F218)</f>
        <v>100000</v>
      </c>
      <c r="G217" s="12">
        <f>SUM(G218)</f>
        <v>100000</v>
      </c>
      <c r="H217" s="12">
        <f>SUM(H218)</f>
        <v>100000</v>
      </c>
    </row>
    <row r="218" spans="1:8" ht="26.25">
      <c r="A218" s="148" t="s">
        <v>65</v>
      </c>
      <c r="B218" s="18" t="s">
        <v>107</v>
      </c>
      <c r="C218" s="23" t="s">
        <v>142</v>
      </c>
      <c r="D218" s="21" t="s">
        <v>233</v>
      </c>
      <c r="E218" s="18" t="s">
        <v>103</v>
      </c>
      <c r="F218" s="12">
        <v>100000</v>
      </c>
      <c r="G218" s="12">
        <v>100000</v>
      </c>
      <c r="H218" s="12">
        <v>100000</v>
      </c>
    </row>
    <row r="219" spans="1:8" ht="14.25" customHeight="1">
      <c r="A219" s="148" t="s">
        <v>235</v>
      </c>
      <c r="B219" s="18" t="s">
        <v>107</v>
      </c>
      <c r="C219" s="23" t="s">
        <v>142</v>
      </c>
      <c r="D219" s="21" t="s">
        <v>236</v>
      </c>
      <c r="E219" s="18"/>
      <c r="F219" s="12">
        <f>SUM(F220)</f>
        <v>300000</v>
      </c>
      <c r="G219" s="12">
        <f>SUM(G220)</f>
        <v>300000</v>
      </c>
      <c r="H219" s="12">
        <f>SUM(H220)</f>
        <v>300000</v>
      </c>
    </row>
    <row r="220" spans="1:8" ht="26.25">
      <c r="A220" s="148" t="s">
        <v>65</v>
      </c>
      <c r="B220" s="18" t="s">
        <v>107</v>
      </c>
      <c r="C220" s="23" t="s">
        <v>142</v>
      </c>
      <c r="D220" s="21" t="s">
        <v>236</v>
      </c>
      <c r="E220" s="18" t="s">
        <v>103</v>
      </c>
      <c r="F220" s="12">
        <v>300000</v>
      </c>
      <c r="G220" s="12">
        <v>300000</v>
      </c>
      <c r="H220" s="12">
        <v>300000</v>
      </c>
    </row>
    <row r="221" spans="1:8" ht="52.5">
      <c r="A221" s="188" t="s">
        <v>19</v>
      </c>
      <c r="B221" s="17" t="s">
        <v>107</v>
      </c>
      <c r="C221" s="24" t="s">
        <v>142</v>
      </c>
      <c r="D221" s="20" t="s">
        <v>14</v>
      </c>
      <c r="E221" s="17"/>
      <c r="F221" s="33">
        <f aca="true" t="shared" si="22" ref="F221:H222">SUM(F222)</f>
        <v>1909875</v>
      </c>
      <c r="G221" s="33">
        <f t="shared" si="22"/>
        <v>0</v>
      </c>
      <c r="H221" s="33">
        <f t="shared" si="22"/>
        <v>0</v>
      </c>
    </row>
    <row r="222" spans="1:8" ht="67.5" customHeight="1">
      <c r="A222" s="148" t="s">
        <v>39</v>
      </c>
      <c r="B222" s="18" t="s">
        <v>107</v>
      </c>
      <c r="C222" s="23" t="s">
        <v>142</v>
      </c>
      <c r="D222" s="21" t="s">
        <v>40</v>
      </c>
      <c r="E222" s="18"/>
      <c r="F222" s="12">
        <f t="shared" si="22"/>
        <v>1909875</v>
      </c>
      <c r="G222" s="12">
        <f t="shared" si="22"/>
        <v>0</v>
      </c>
      <c r="H222" s="12">
        <f t="shared" si="22"/>
        <v>0</v>
      </c>
    </row>
    <row r="223" spans="1:8" ht="39">
      <c r="A223" s="148" t="s">
        <v>458</v>
      </c>
      <c r="B223" s="18" t="s">
        <v>107</v>
      </c>
      <c r="C223" s="23" t="s">
        <v>142</v>
      </c>
      <c r="D223" s="21" t="s">
        <v>351</v>
      </c>
      <c r="E223" s="18"/>
      <c r="F223" s="12">
        <f>SUM(F227+F224)</f>
        <v>1909875</v>
      </c>
      <c r="G223" s="12">
        <f>SUM(G227+G224)</f>
        <v>0</v>
      </c>
      <c r="H223" s="12">
        <f>SUM(H227+H224)</f>
        <v>0</v>
      </c>
    </row>
    <row r="224" spans="1:8" ht="39">
      <c r="A224" s="92" t="s">
        <v>454</v>
      </c>
      <c r="B224" s="18" t="s">
        <v>107</v>
      </c>
      <c r="C224" s="23" t="s">
        <v>142</v>
      </c>
      <c r="D224" s="21" t="s">
        <v>418</v>
      </c>
      <c r="E224" s="18"/>
      <c r="F224" s="12">
        <f>SUM(F226+F225)</f>
        <v>1117575</v>
      </c>
      <c r="G224" s="12">
        <f>SUM(G226+G225)</f>
        <v>0</v>
      </c>
      <c r="H224" s="12">
        <f>SUM(H226+H225)</f>
        <v>0</v>
      </c>
    </row>
    <row r="225" spans="1:8" ht="26.25">
      <c r="A225" s="148" t="s">
        <v>65</v>
      </c>
      <c r="B225" s="18" t="s">
        <v>107</v>
      </c>
      <c r="C225" s="23" t="s">
        <v>142</v>
      </c>
      <c r="D225" s="21" t="s">
        <v>418</v>
      </c>
      <c r="E225" s="18" t="s">
        <v>103</v>
      </c>
      <c r="F225" s="12">
        <v>81005</v>
      </c>
      <c r="G225" s="12">
        <v>0</v>
      </c>
      <c r="H225" s="12">
        <v>0</v>
      </c>
    </row>
    <row r="226" spans="1:8" ht="17.25" customHeight="1">
      <c r="A226" s="148" t="s">
        <v>108</v>
      </c>
      <c r="B226" s="18" t="s">
        <v>107</v>
      </c>
      <c r="C226" s="23" t="s">
        <v>142</v>
      </c>
      <c r="D226" s="21" t="s">
        <v>418</v>
      </c>
      <c r="E226" s="18" t="s">
        <v>154</v>
      </c>
      <c r="F226" s="12">
        <v>1036570</v>
      </c>
      <c r="G226" s="130">
        <v>0</v>
      </c>
      <c r="H226" s="130">
        <v>0</v>
      </c>
    </row>
    <row r="227" spans="1:8" ht="78.75">
      <c r="A227" s="148" t="s">
        <v>416</v>
      </c>
      <c r="B227" s="18" t="s">
        <v>107</v>
      </c>
      <c r="C227" s="23" t="s">
        <v>142</v>
      </c>
      <c r="D227" s="21" t="s">
        <v>352</v>
      </c>
      <c r="E227" s="18"/>
      <c r="F227" s="12">
        <f>SUM(F228+F229)</f>
        <v>792300</v>
      </c>
      <c r="G227" s="12">
        <f>SUM(G228+G229)</f>
        <v>0</v>
      </c>
      <c r="H227" s="12">
        <f>SUM(H228+H229)</f>
        <v>0</v>
      </c>
    </row>
    <row r="228" spans="1:8" ht="26.25">
      <c r="A228" s="148" t="s">
        <v>65</v>
      </c>
      <c r="B228" s="18" t="s">
        <v>107</v>
      </c>
      <c r="C228" s="23" t="s">
        <v>142</v>
      </c>
      <c r="D228" s="21" t="s">
        <v>352</v>
      </c>
      <c r="E228" s="18" t="s">
        <v>103</v>
      </c>
      <c r="F228" s="12">
        <v>348057</v>
      </c>
      <c r="G228" s="12">
        <v>0</v>
      </c>
      <c r="H228" s="12">
        <v>0</v>
      </c>
    </row>
    <row r="229" spans="1:8" ht="14.25" customHeight="1">
      <c r="A229" s="148" t="s">
        <v>108</v>
      </c>
      <c r="B229" s="18" t="s">
        <v>107</v>
      </c>
      <c r="C229" s="23" t="s">
        <v>142</v>
      </c>
      <c r="D229" s="21" t="s">
        <v>352</v>
      </c>
      <c r="E229" s="18" t="s">
        <v>154</v>
      </c>
      <c r="F229" s="12">
        <v>444243</v>
      </c>
      <c r="G229" s="12">
        <v>0</v>
      </c>
      <c r="H229" s="12">
        <v>0</v>
      </c>
    </row>
    <row r="230" spans="1:8" ht="26.25">
      <c r="A230" s="188" t="s">
        <v>253</v>
      </c>
      <c r="B230" s="17" t="s">
        <v>107</v>
      </c>
      <c r="C230" s="24" t="s">
        <v>142</v>
      </c>
      <c r="D230" s="20" t="s">
        <v>237</v>
      </c>
      <c r="E230" s="17"/>
      <c r="F230" s="33">
        <f>SUM(F231+F235)</f>
        <v>40000</v>
      </c>
      <c r="G230" s="33">
        <f>SUM(G231+G235)</f>
        <v>40000</v>
      </c>
      <c r="H230" s="33">
        <f>SUM(H231+H235)</f>
        <v>0</v>
      </c>
    </row>
    <row r="231" spans="1:8" ht="40.5" customHeight="1">
      <c r="A231" s="148" t="s">
        <v>238</v>
      </c>
      <c r="B231" s="18" t="s">
        <v>107</v>
      </c>
      <c r="C231" s="23" t="s">
        <v>142</v>
      </c>
      <c r="D231" s="21" t="s">
        <v>239</v>
      </c>
      <c r="E231" s="18"/>
      <c r="F231" s="12">
        <f aca="true" t="shared" si="23" ref="F231:H233">SUM(F232)</f>
        <v>20000</v>
      </c>
      <c r="G231" s="12">
        <f t="shared" si="23"/>
        <v>20000</v>
      </c>
      <c r="H231" s="12">
        <f t="shared" si="23"/>
        <v>0</v>
      </c>
    </row>
    <row r="232" spans="1:8" ht="26.25">
      <c r="A232" s="148" t="s">
        <v>240</v>
      </c>
      <c r="B232" s="18" t="s">
        <v>107</v>
      </c>
      <c r="C232" s="23" t="s">
        <v>142</v>
      </c>
      <c r="D232" s="21" t="s">
        <v>241</v>
      </c>
      <c r="E232" s="18"/>
      <c r="F232" s="12">
        <f t="shared" si="23"/>
        <v>20000</v>
      </c>
      <c r="G232" s="12">
        <f t="shared" si="23"/>
        <v>20000</v>
      </c>
      <c r="H232" s="12">
        <f t="shared" si="23"/>
        <v>0</v>
      </c>
    </row>
    <row r="233" spans="1:8" ht="26.25">
      <c r="A233" s="92" t="s">
        <v>13</v>
      </c>
      <c r="B233" s="18" t="s">
        <v>107</v>
      </c>
      <c r="C233" s="23" t="s">
        <v>142</v>
      </c>
      <c r="D233" s="21" t="s">
        <v>22</v>
      </c>
      <c r="E233" s="18"/>
      <c r="F233" s="12">
        <f t="shared" si="23"/>
        <v>20000</v>
      </c>
      <c r="G233" s="12">
        <f t="shared" si="23"/>
        <v>20000</v>
      </c>
      <c r="H233" s="12">
        <f t="shared" si="23"/>
        <v>0</v>
      </c>
    </row>
    <row r="234" spans="1:8" ht="26.25">
      <c r="A234" s="148" t="s">
        <v>65</v>
      </c>
      <c r="B234" s="18" t="s">
        <v>107</v>
      </c>
      <c r="C234" s="23" t="s">
        <v>142</v>
      </c>
      <c r="D234" s="21" t="s">
        <v>23</v>
      </c>
      <c r="E234" s="18" t="s">
        <v>103</v>
      </c>
      <c r="F234" s="12">
        <v>20000</v>
      </c>
      <c r="G234" s="12">
        <v>20000</v>
      </c>
      <c r="H234" s="131">
        <v>0</v>
      </c>
    </row>
    <row r="235" spans="1:8" ht="45" customHeight="1">
      <c r="A235" s="148" t="s">
        <v>242</v>
      </c>
      <c r="B235" s="18" t="s">
        <v>107</v>
      </c>
      <c r="C235" s="23" t="s">
        <v>142</v>
      </c>
      <c r="D235" s="21" t="s">
        <v>243</v>
      </c>
      <c r="E235" s="18"/>
      <c r="F235" s="12">
        <f>SUM(F237)</f>
        <v>20000</v>
      </c>
      <c r="G235" s="12">
        <f>SUM(G237)</f>
        <v>20000</v>
      </c>
      <c r="H235" s="12">
        <f>SUM(H237)</f>
        <v>0</v>
      </c>
    </row>
    <row r="236" spans="1:8" ht="39">
      <c r="A236" s="148" t="s">
        <v>244</v>
      </c>
      <c r="B236" s="18" t="s">
        <v>107</v>
      </c>
      <c r="C236" s="23" t="s">
        <v>142</v>
      </c>
      <c r="D236" s="21" t="s">
        <v>245</v>
      </c>
      <c r="E236" s="18"/>
      <c r="F236" s="12">
        <f aca="true" t="shared" si="24" ref="F236:H237">SUM(F237)</f>
        <v>20000</v>
      </c>
      <c r="G236" s="12">
        <f t="shared" si="24"/>
        <v>20000</v>
      </c>
      <c r="H236" s="12">
        <f t="shared" si="24"/>
        <v>0</v>
      </c>
    </row>
    <row r="237" spans="1:8" ht="39">
      <c r="A237" s="92" t="s">
        <v>144</v>
      </c>
      <c r="B237" s="18" t="s">
        <v>107</v>
      </c>
      <c r="C237" s="23" t="s">
        <v>142</v>
      </c>
      <c r="D237" s="21" t="s">
        <v>246</v>
      </c>
      <c r="E237" s="18"/>
      <c r="F237" s="12">
        <f t="shared" si="24"/>
        <v>20000</v>
      </c>
      <c r="G237" s="12">
        <f t="shared" si="24"/>
        <v>20000</v>
      </c>
      <c r="H237" s="12">
        <f t="shared" si="24"/>
        <v>0</v>
      </c>
    </row>
    <row r="238" spans="1:8" ht="30" customHeight="1">
      <c r="A238" s="148" t="s">
        <v>65</v>
      </c>
      <c r="B238" s="18" t="s">
        <v>107</v>
      </c>
      <c r="C238" s="23" t="s">
        <v>142</v>
      </c>
      <c r="D238" s="21" t="s">
        <v>247</v>
      </c>
      <c r="E238" s="18" t="s">
        <v>103</v>
      </c>
      <c r="F238" s="12">
        <v>20000</v>
      </c>
      <c r="G238" s="12">
        <v>20000</v>
      </c>
      <c r="H238" s="131">
        <v>0</v>
      </c>
    </row>
    <row r="239" spans="1:8" ht="26.25">
      <c r="A239" s="121" t="s">
        <v>132</v>
      </c>
      <c r="B239" s="17" t="s">
        <v>107</v>
      </c>
      <c r="C239" s="24" t="s">
        <v>142</v>
      </c>
      <c r="D239" s="20" t="s">
        <v>196</v>
      </c>
      <c r="E239" s="18"/>
      <c r="F239" s="33">
        <f>SUM(F240)</f>
        <v>0</v>
      </c>
      <c r="G239" s="33">
        <f>SUM(G240)</f>
        <v>0</v>
      </c>
      <c r="H239" s="33">
        <f>SUM(H240)</f>
        <v>40000</v>
      </c>
    </row>
    <row r="240" spans="1:8" ht="13.5" customHeight="1">
      <c r="A240" s="92" t="s">
        <v>133</v>
      </c>
      <c r="B240" s="18" t="s">
        <v>107</v>
      </c>
      <c r="C240" s="23" t="s">
        <v>142</v>
      </c>
      <c r="D240" s="21" t="s">
        <v>216</v>
      </c>
      <c r="E240" s="18"/>
      <c r="F240" s="12">
        <f>SUM(F241+F243)</f>
        <v>0</v>
      </c>
      <c r="G240" s="12">
        <f>SUM(G241+G243)</f>
        <v>0</v>
      </c>
      <c r="H240" s="12">
        <f>SUM(H241+H243)</f>
        <v>40000</v>
      </c>
    </row>
    <row r="241" spans="1:8" ht="26.25">
      <c r="A241" s="92" t="s">
        <v>13</v>
      </c>
      <c r="B241" s="18" t="s">
        <v>107</v>
      </c>
      <c r="C241" s="23" t="s">
        <v>142</v>
      </c>
      <c r="D241" s="21" t="s">
        <v>843</v>
      </c>
      <c r="E241" s="18"/>
      <c r="F241" s="12">
        <f>SUM(F242)</f>
        <v>0</v>
      </c>
      <c r="G241" s="12">
        <f>SUM(G242)</f>
        <v>0</v>
      </c>
      <c r="H241" s="12">
        <f>SUM(H242)</f>
        <v>20000</v>
      </c>
    </row>
    <row r="242" spans="1:8" ht="26.25">
      <c r="A242" s="148" t="s">
        <v>65</v>
      </c>
      <c r="B242" s="18" t="s">
        <v>107</v>
      </c>
      <c r="C242" s="23" t="s">
        <v>142</v>
      </c>
      <c r="D242" s="21" t="s">
        <v>843</v>
      </c>
      <c r="E242" s="18" t="s">
        <v>103</v>
      </c>
      <c r="F242" s="12">
        <v>0</v>
      </c>
      <c r="G242" s="12">
        <v>0</v>
      </c>
      <c r="H242" s="12">
        <v>20000</v>
      </c>
    </row>
    <row r="243" spans="1:8" ht="39">
      <c r="A243" s="92" t="s">
        <v>144</v>
      </c>
      <c r="B243" s="18" t="s">
        <v>107</v>
      </c>
      <c r="C243" s="23" t="s">
        <v>142</v>
      </c>
      <c r="D243" s="21" t="s">
        <v>844</v>
      </c>
      <c r="E243" s="18"/>
      <c r="F243" s="12">
        <f>SUM(F244)</f>
        <v>0</v>
      </c>
      <c r="G243" s="12">
        <f>SUM(G244)</f>
        <v>0</v>
      </c>
      <c r="H243" s="12">
        <f>SUM(H244)</f>
        <v>20000</v>
      </c>
    </row>
    <row r="244" spans="1:8" ht="26.25">
      <c r="A244" s="148" t="s">
        <v>65</v>
      </c>
      <c r="B244" s="18" t="s">
        <v>107</v>
      </c>
      <c r="C244" s="23" t="s">
        <v>142</v>
      </c>
      <c r="D244" s="21" t="s">
        <v>844</v>
      </c>
      <c r="E244" s="18" t="s">
        <v>103</v>
      </c>
      <c r="F244" s="12">
        <v>0</v>
      </c>
      <c r="G244" s="12">
        <v>0</v>
      </c>
      <c r="H244" s="12">
        <v>20000</v>
      </c>
    </row>
    <row r="245" spans="1:8" ht="18.75" customHeight="1">
      <c r="A245" s="187" t="s">
        <v>170</v>
      </c>
      <c r="B245" s="43" t="s">
        <v>171</v>
      </c>
      <c r="C245" s="49"/>
      <c r="D245" s="46"/>
      <c r="E245" s="43"/>
      <c r="F245" s="44">
        <f>SUM(F246+F259)</f>
        <v>18251334.57</v>
      </c>
      <c r="G245" s="44">
        <f>SUM(G246+G259)</f>
        <v>0</v>
      </c>
      <c r="H245" s="44">
        <f>SUM(H246+H259)</f>
        <v>0</v>
      </c>
    </row>
    <row r="246" spans="1:8" ht="14.25" customHeight="1">
      <c r="A246" s="188" t="s">
        <v>172</v>
      </c>
      <c r="B246" s="17" t="s">
        <v>171</v>
      </c>
      <c r="C246" s="24" t="s">
        <v>99</v>
      </c>
      <c r="D246" s="20"/>
      <c r="E246" s="17"/>
      <c r="F246" s="33">
        <f aca="true" t="shared" si="25" ref="F246:H247">SUM(F247)</f>
        <v>17621724.57</v>
      </c>
      <c r="G246" s="33">
        <f t="shared" si="25"/>
        <v>0</v>
      </c>
      <c r="H246" s="33">
        <f t="shared" si="25"/>
        <v>0</v>
      </c>
    </row>
    <row r="247" spans="1:8" ht="42.75" customHeight="1">
      <c r="A247" s="188" t="s">
        <v>355</v>
      </c>
      <c r="B247" s="17" t="s">
        <v>171</v>
      </c>
      <c r="C247" s="24" t="s">
        <v>99</v>
      </c>
      <c r="D247" s="20" t="s">
        <v>14</v>
      </c>
      <c r="E247" s="17"/>
      <c r="F247" s="33">
        <f t="shared" si="25"/>
        <v>17621724.57</v>
      </c>
      <c r="G247" s="33">
        <f t="shared" si="25"/>
        <v>0</v>
      </c>
      <c r="H247" s="33">
        <f t="shared" si="25"/>
        <v>0</v>
      </c>
    </row>
    <row r="248" spans="1:8" ht="54.75" customHeight="1">
      <c r="A248" s="148" t="s">
        <v>15</v>
      </c>
      <c r="B248" s="18" t="s">
        <v>171</v>
      </c>
      <c r="C248" s="23" t="s">
        <v>99</v>
      </c>
      <c r="D248" s="21" t="s">
        <v>16</v>
      </c>
      <c r="E248" s="18"/>
      <c r="F248" s="12">
        <f>SUM(F256+F249)</f>
        <v>17621724.57</v>
      </c>
      <c r="G248" s="12">
        <f>SUM(G256+G249)</f>
        <v>0</v>
      </c>
      <c r="H248" s="12">
        <f>SUM(H256+H249)</f>
        <v>0</v>
      </c>
    </row>
    <row r="249" spans="1:8" ht="26.25">
      <c r="A249" s="148" t="s">
        <v>18</v>
      </c>
      <c r="B249" s="18" t="s">
        <v>171</v>
      </c>
      <c r="C249" s="23" t="s">
        <v>99</v>
      </c>
      <c r="D249" s="21" t="s">
        <v>17</v>
      </c>
      <c r="E249" s="18"/>
      <c r="F249" s="12">
        <f>SUM(F250+F252+F254)</f>
        <v>13363634.57</v>
      </c>
      <c r="G249" s="12">
        <f>SUM(G252+G254)</f>
        <v>0</v>
      </c>
      <c r="H249" s="12">
        <f>SUM(H252+H254)</f>
        <v>0</v>
      </c>
    </row>
    <row r="250" spans="1:8" ht="26.25">
      <c r="A250" s="148" t="s">
        <v>862</v>
      </c>
      <c r="B250" s="18" t="s">
        <v>171</v>
      </c>
      <c r="C250" s="23" t="s">
        <v>99</v>
      </c>
      <c r="D250" s="21" t="s">
        <v>861</v>
      </c>
      <c r="E250" s="18"/>
      <c r="F250" s="12">
        <f>SUM(F251)</f>
        <v>3937970</v>
      </c>
      <c r="G250" s="12">
        <f>SUM(G251)</f>
        <v>0</v>
      </c>
      <c r="H250" s="12">
        <f>SUM(H251)</f>
        <v>0</v>
      </c>
    </row>
    <row r="251" spans="1:8" ht="26.25">
      <c r="A251" s="148" t="s">
        <v>173</v>
      </c>
      <c r="B251" s="18" t="s">
        <v>171</v>
      </c>
      <c r="C251" s="23" t="s">
        <v>99</v>
      </c>
      <c r="D251" s="21" t="s">
        <v>861</v>
      </c>
      <c r="E251" s="18" t="s">
        <v>86</v>
      </c>
      <c r="F251" s="12">
        <v>3937970</v>
      </c>
      <c r="G251" s="12">
        <v>0</v>
      </c>
      <c r="H251" s="12">
        <v>0</v>
      </c>
    </row>
    <row r="252" spans="1:8" ht="30" customHeight="1">
      <c r="A252" s="148" t="s">
        <v>342</v>
      </c>
      <c r="B252" s="18" t="s">
        <v>171</v>
      </c>
      <c r="C252" s="23" t="s">
        <v>99</v>
      </c>
      <c r="D252" s="21" t="s">
        <v>341</v>
      </c>
      <c r="E252" s="18"/>
      <c r="F252" s="12">
        <f>SUM(F253)</f>
        <v>8465070.57</v>
      </c>
      <c r="G252" s="12">
        <f>SUM(G253)</f>
        <v>0</v>
      </c>
      <c r="H252" s="12">
        <f>SUM(H253)</f>
        <v>0</v>
      </c>
    </row>
    <row r="253" spans="1:8" ht="16.5" customHeight="1">
      <c r="A253" s="148" t="s">
        <v>173</v>
      </c>
      <c r="B253" s="18" t="s">
        <v>171</v>
      </c>
      <c r="C253" s="23" t="s">
        <v>99</v>
      </c>
      <c r="D253" s="21" t="s">
        <v>341</v>
      </c>
      <c r="E253" s="18" t="s">
        <v>86</v>
      </c>
      <c r="F253" s="12">
        <v>8465070.57</v>
      </c>
      <c r="G253" s="291">
        <v>0</v>
      </c>
      <c r="H253" s="291">
        <v>0</v>
      </c>
    </row>
    <row r="254" spans="1:8" ht="26.25" customHeight="1">
      <c r="A254" s="148" t="s">
        <v>480</v>
      </c>
      <c r="B254" s="18" t="s">
        <v>171</v>
      </c>
      <c r="C254" s="23" t="s">
        <v>99</v>
      </c>
      <c r="D254" s="21" t="s">
        <v>479</v>
      </c>
      <c r="E254" s="18"/>
      <c r="F254" s="12">
        <f>SUM(F255)</f>
        <v>960594</v>
      </c>
      <c r="G254" s="12">
        <f>SUM(G255)</f>
        <v>0</v>
      </c>
      <c r="H254" s="12">
        <f>SUM(H255)</f>
        <v>0</v>
      </c>
    </row>
    <row r="255" spans="1:8" ht="27.75" customHeight="1">
      <c r="A255" s="148" t="s">
        <v>173</v>
      </c>
      <c r="B255" s="18" t="s">
        <v>171</v>
      </c>
      <c r="C255" s="23" t="s">
        <v>99</v>
      </c>
      <c r="D255" s="21" t="s">
        <v>479</v>
      </c>
      <c r="E255" s="18" t="s">
        <v>86</v>
      </c>
      <c r="F255" s="12">
        <v>960594</v>
      </c>
      <c r="G255" s="291">
        <v>0</v>
      </c>
      <c r="H255" s="291">
        <v>0</v>
      </c>
    </row>
    <row r="256" spans="1:8" ht="42.75" customHeight="1">
      <c r="A256" s="148" t="s">
        <v>476</v>
      </c>
      <c r="B256" s="18" t="s">
        <v>171</v>
      </c>
      <c r="C256" s="23" t="s">
        <v>99</v>
      </c>
      <c r="D256" s="21" t="s">
        <v>31</v>
      </c>
      <c r="E256" s="18"/>
      <c r="F256" s="12">
        <f aca="true" t="shared" si="26" ref="F256:H257">SUM(F257)</f>
        <v>4258090</v>
      </c>
      <c r="G256" s="12">
        <f t="shared" si="26"/>
        <v>0</v>
      </c>
      <c r="H256" s="12">
        <f t="shared" si="26"/>
        <v>0</v>
      </c>
    </row>
    <row r="257" spans="1:8" ht="30.75" customHeight="1">
      <c r="A257" s="148" t="s">
        <v>33</v>
      </c>
      <c r="B257" s="18" t="s">
        <v>171</v>
      </c>
      <c r="C257" s="23" t="s">
        <v>99</v>
      </c>
      <c r="D257" s="21" t="s">
        <v>32</v>
      </c>
      <c r="E257" s="18"/>
      <c r="F257" s="12">
        <f t="shared" si="26"/>
        <v>4258090</v>
      </c>
      <c r="G257" s="285">
        <f t="shared" si="26"/>
        <v>0</v>
      </c>
      <c r="H257" s="285">
        <f t="shared" si="26"/>
        <v>0</v>
      </c>
    </row>
    <row r="258" spans="1:8" ht="14.25" customHeight="1">
      <c r="A258" s="148" t="s">
        <v>108</v>
      </c>
      <c r="B258" s="18" t="s">
        <v>171</v>
      </c>
      <c r="C258" s="23" t="s">
        <v>99</v>
      </c>
      <c r="D258" s="21" t="s">
        <v>32</v>
      </c>
      <c r="E258" s="18" t="s">
        <v>154</v>
      </c>
      <c r="F258" s="12">
        <v>4258090</v>
      </c>
      <c r="G258" s="131">
        <v>0</v>
      </c>
      <c r="H258" s="131">
        <v>0</v>
      </c>
    </row>
    <row r="259" spans="1:8" ht="26.25">
      <c r="A259" s="188" t="s">
        <v>34</v>
      </c>
      <c r="B259" s="17" t="s">
        <v>171</v>
      </c>
      <c r="C259" s="24" t="s">
        <v>171</v>
      </c>
      <c r="D259" s="21"/>
      <c r="E259" s="18"/>
      <c r="F259" s="33">
        <f>SUM(F260)</f>
        <v>629610</v>
      </c>
      <c r="G259" s="33">
        <f>SUM(G260)</f>
        <v>0</v>
      </c>
      <c r="H259" s="33">
        <f>SUM(H260)</f>
        <v>0</v>
      </c>
    </row>
    <row r="260" spans="1:8" ht="52.5">
      <c r="A260" s="188" t="s">
        <v>19</v>
      </c>
      <c r="B260" s="17" t="s">
        <v>171</v>
      </c>
      <c r="C260" s="24" t="s">
        <v>171</v>
      </c>
      <c r="D260" s="20" t="s">
        <v>14</v>
      </c>
      <c r="E260" s="17"/>
      <c r="F260" s="33">
        <f>SUM(F261+F265)</f>
        <v>629610</v>
      </c>
      <c r="G260" s="33">
        <f>SUM(G261+G265)</f>
        <v>0</v>
      </c>
      <c r="H260" s="33">
        <f>SUM(H261+H265)</f>
        <v>0</v>
      </c>
    </row>
    <row r="261" spans="1:8" ht="66">
      <c r="A261" s="148" t="s">
        <v>21</v>
      </c>
      <c r="B261" s="18" t="s">
        <v>171</v>
      </c>
      <c r="C261" s="23" t="s">
        <v>171</v>
      </c>
      <c r="D261" s="21" t="s">
        <v>20</v>
      </c>
      <c r="E261" s="18"/>
      <c r="F261" s="12">
        <f aca="true" t="shared" si="27" ref="F261:H263">SUM(F262)</f>
        <v>138700</v>
      </c>
      <c r="G261" s="12">
        <f t="shared" si="27"/>
        <v>0</v>
      </c>
      <c r="H261" s="12">
        <f t="shared" si="27"/>
        <v>0</v>
      </c>
    </row>
    <row r="262" spans="1:8" ht="80.25" customHeight="1">
      <c r="A262" s="148" t="s">
        <v>474</v>
      </c>
      <c r="B262" s="18" t="s">
        <v>171</v>
      </c>
      <c r="C262" s="23" t="s">
        <v>171</v>
      </c>
      <c r="D262" s="21" t="s">
        <v>30</v>
      </c>
      <c r="E262" s="18"/>
      <c r="F262" s="12">
        <f t="shared" si="27"/>
        <v>138700</v>
      </c>
      <c r="G262" s="12">
        <f t="shared" si="27"/>
        <v>0</v>
      </c>
      <c r="H262" s="12">
        <f t="shared" si="27"/>
        <v>0</v>
      </c>
    </row>
    <row r="263" spans="1:8" ht="26.25">
      <c r="A263" s="148" t="s">
        <v>49</v>
      </c>
      <c r="B263" s="18" t="s">
        <v>171</v>
      </c>
      <c r="C263" s="23" t="s">
        <v>171</v>
      </c>
      <c r="D263" s="21" t="s">
        <v>36</v>
      </c>
      <c r="E263" s="18"/>
      <c r="F263" s="12">
        <f t="shared" si="27"/>
        <v>138700</v>
      </c>
      <c r="G263" s="12">
        <f t="shared" si="27"/>
        <v>0</v>
      </c>
      <c r="H263" s="12">
        <f t="shared" si="27"/>
        <v>0</v>
      </c>
    </row>
    <row r="264" spans="1:8" ht="15" customHeight="1">
      <c r="A264" s="148" t="s">
        <v>108</v>
      </c>
      <c r="B264" s="18" t="s">
        <v>171</v>
      </c>
      <c r="C264" s="23" t="s">
        <v>171</v>
      </c>
      <c r="D264" s="21" t="s">
        <v>36</v>
      </c>
      <c r="E264" s="18" t="s">
        <v>154</v>
      </c>
      <c r="F264" s="12">
        <v>138700</v>
      </c>
      <c r="G264" s="131">
        <v>0</v>
      </c>
      <c r="H264" s="131">
        <v>0</v>
      </c>
    </row>
    <row r="265" spans="1:8" s="15" customFormat="1" ht="66">
      <c r="A265" s="148" t="s">
        <v>15</v>
      </c>
      <c r="B265" s="18" t="s">
        <v>171</v>
      </c>
      <c r="C265" s="23" t="s">
        <v>171</v>
      </c>
      <c r="D265" s="21" t="s">
        <v>16</v>
      </c>
      <c r="E265" s="18"/>
      <c r="F265" s="12">
        <f aca="true" t="shared" si="28" ref="F265:H267">SUM(F266)</f>
        <v>490910</v>
      </c>
      <c r="G265" s="12">
        <f t="shared" si="28"/>
        <v>0</v>
      </c>
      <c r="H265" s="12">
        <f t="shared" si="28"/>
        <v>0</v>
      </c>
    </row>
    <row r="266" spans="1:8" ht="66">
      <c r="A266" s="148" t="s">
        <v>476</v>
      </c>
      <c r="B266" s="18" t="s">
        <v>171</v>
      </c>
      <c r="C266" s="23" t="s">
        <v>171</v>
      </c>
      <c r="D266" s="21" t="s">
        <v>31</v>
      </c>
      <c r="E266" s="18"/>
      <c r="F266" s="12">
        <f t="shared" si="28"/>
        <v>490910</v>
      </c>
      <c r="G266" s="12">
        <f t="shared" si="28"/>
        <v>0</v>
      </c>
      <c r="H266" s="12">
        <f t="shared" si="28"/>
        <v>0</v>
      </c>
    </row>
    <row r="267" spans="1:8" ht="26.25">
      <c r="A267" s="148" t="s">
        <v>49</v>
      </c>
      <c r="B267" s="18" t="s">
        <v>171</v>
      </c>
      <c r="C267" s="23" t="s">
        <v>171</v>
      </c>
      <c r="D267" s="21" t="s">
        <v>37</v>
      </c>
      <c r="E267" s="18"/>
      <c r="F267" s="12">
        <f t="shared" si="28"/>
        <v>490910</v>
      </c>
      <c r="G267" s="12">
        <f t="shared" si="28"/>
        <v>0</v>
      </c>
      <c r="H267" s="12">
        <f t="shared" si="28"/>
        <v>0</v>
      </c>
    </row>
    <row r="268" spans="1:8" ht="26.25">
      <c r="A268" s="148" t="s">
        <v>108</v>
      </c>
      <c r="B268" s="18" t="s">
        <v>171</v>
      </c>
      <c r="C268" s="23" t="s">
        <v>171</v>
      </c>
      <c r="D268" s="21" t="s">
        <v>37</v>
      </c>
      <c r="E268" s="18" t="s">
        <v>154</v>
      </c>
      <c r="F268" s="12">
        <v>490910</v>
      </c>
      <c r="G268" s="131">
        <v>0</v>
      </c>
      <c r="H268" s="131">
        <v>0</v>
      </c>
    </row>
    <row r="269" spans="1:8" ht="14.25">
      <c r="A269" s="196" t="s">
        <v>777</v>
      </c>
      <c r="B269" s="197" t="s">
        <v>155</v>
      </c>
      <c r="C269" s="198"/>
      <c r="D269" s="199"/>
      <c r="E269" s="200"/>
      <c r="F269" s="201">
        <f aca="true" t="shared" si="29" ref="F269:H270">SUM(F270)</f>
        <v>28473080.89</v>
      </c>
      <c r="G269" s="201">
        <f t="shared" si="29"/>
        <v>23956300</v>
      </c>
      <c r="H269" s="201">
        <f t="shared" si="29"/>
        <v>23956300</v>
      </c>
    </row>
    <row r="270" spans="1:8" ht="16.5" customHeight="1">
      <c r="A270" s="148" t="s">
        <v>778</v>
      </c>
      <c r="B270" s="18" t="s">
        <v>155</v>
      </c>
      <c r="C270" s="23" t="s">
        <v>171</v>
      </c>
      <c r="D270" s="21"/>
      <c r="E270" s="18"/>
      <c r="F270" s="12">
        <f t="shared" si="29"/>
        <v>28473080.89</v>
      </c>
      <c r="G270" s="12">
        <f t="shared" si="29"/>
        <v>23956300</v>
      </c>
      <c r="H270" s="12">
        <f t="shared" si="29"/>
        <v>23956300</v>
      </c>
    </row>
    <row r="271" spans="1:8" ht="26.25">
      <c r="A271" s="148" t="s">
        <v>938</v>
      </c>
      <c r="B271" s="18" t="s">
        <v>155</v>
      </c>
      <c r="C271" s="23" t="s">
        <v>171</v>
      </c>
      <c r="D271" s="21" t="s">
        <v>881</v>
      </c>
      <c r="E271" s="18"/>
      <c r="F271" s="12">
        <f>SUM(F273)</f>
        <v>28473080.89</v>
      </c>
      <c r="G271" s="12">
        <f>SUM(G273)</f>
        <v>23956300</v>
      </c>
      <c r="H271" s="12">
        <f>SUM(H273)</f>
        <v>23956300</v>
      </c>
    </row>
    <row r="272" spans="1:8" s="13" customFormat="1" ht="39">
      <c r="A272" s="148" t="s">
        <v>939</v>
      </c>
      <c r="B272" s="18" t="s">
        <v>155</v>
      </c>
      <c r="C272" s="23" t="s">
        <v>171</v>
      </c>
      <c r="D272" s="21" t="s">
        <v>1028</v>
      </c>
      <c r="E272" s="18"/>
      <c r="F272" s="12">
        <v>28473080.89</v>
      </c>
      <c r="G272" s="12">
        <v>23956300</v>
      </c>
      <c r="H272" s="12">
        <v>23956300</v>
      </c>
    </row>
    <row r="273" spans="1:8" s="13" customFormat="1" ht="52.5">
      <c r="A273" s="148" t="s">
        <v>940</v>
      </c>
      <c r="B273" s="18" t="s">
        <v>155</v>
      </c>
      <c r="C273" s="23" t="s">
        <v>171</v>
      </c>
      <c r="D273" s="21" t="s">
        <v>882</v>
      </c>
      <c r="E273" s="18"/>
      <c r="F273" s="12">
        <f>SUM(F274+F276)</f>
        <v>28473080.89</v>
      </c>
      <c r="G273" s="12">
        <f>SUM(G274+G276)</f>
        <v>23956300</v>
      </c>
      <c r="H273" s="12">
        <f>SUM(H274+H276)</f>
        <v>23956300</v>
      </c>
    </row>
    <row r="274" spans="1:8" ht="17.25" customHeight="1">
      <c r="A274" s="148" t="s">
        <v>779</v>
      </c>
      <c r="B274" s="18" t="s">
        <v>155</v>
      </c>
      <c r="C274" s="23" t="s">
        <v>171</v>
      </c>
      <c r="D274" s="21" t="s">
        <v>936</v>
      </c>
      <c r="E274" s="18"/>
      <c r="F274" s="12">
        <f>SUM(F275)</f>
        <v>23473080.89</v>
      </c>
      <c r="G274" s="12">
        <f>SUM(G275)</f>
        <v>18956300</v>
      </c>
      <c r="H274" s="12">
        <f>SUM(H275)</f>
        <v>18956300</v>
      </c>
    </row>
    <row r="275" spans="1:8" ht="26.25">
      <c r="A275" s="148" t="s">
        <v>65</v>
      </c>
      <c r="B275" s="18" t="s">
        <v>155</v>
      </c>
      <c r="C275" s="23" t="s">
        <v>171</v>
      </c>
      <c r="D275" s="21" t="s">
        <v>936</v>
      </c>
      <c r="E275" s="18" t="s">
        <v>103</v>
      </c>
      <c r="F275" s="12">
        <v>23473080.89</v>
      </c>
      <c r="G275" s="128">
        <v>18956300</v>
      </c>
      <c r="H275" s="128">
        <v>18956300</v>
      </c>
    </row>
    <row r="276" spans="1:8" ht="26.25">
      <c r="A276" s="148" t="s">
        <v>871</v>
      </c>
      <c r="B276" s="18" t="s">
        <v>155</v>
      </c>
      <c r="C276" s="23" t="s">
        <v>171</v>
      </c>
      <c r="D276" s="21" t="s">
        <v>937</v>
      </c>
      <c r="E276" s="18"/>
      <c r="F276" s="12">
        <f>SUM(F277)</f>
        <v>5000000</v>
      </c>
      <c r="G276" s="12">
        <f>SUM(G277)</f>
        <v>5000000</v>
      </c>
      <c r="H276" s="12">
        <f>SUM(H277)</f>
        <v>5000000</v>
      </c>
    </row>
    <row r="277" spans="1:8" ht="26.25">
      <c r="A277" s="148" t="s">
        <v>65</v>
      </c>
      <c r="B277" s="18" t="s">
        <v>155</v>
      </c>
      <c r="C277" s="23" t="s">
        <v>171</v>
      </c>
      <c r="D277" s="21" t="s">
        <v>937</v>
      </c>
      <c r="E277" s="18" t="s">
        <v>103</v>
      </c>
      <c r="F277" s="12">
        <v>5000000</v>
      </c>
      <c r="G277" s="12">
        <v>5000000</v>
      </c>
      <c r="H277" s="12">
        <v>5000000</v>
      </c>
    </row>
    <row r="278" spans="1:10" s="14" customFormat="1" ht="14.25">
      <c r="A278" s="187" t="s">
        <v>112</v>
      </c>
      <c r="B278" s="43" t="s">
        <v>114</v>
      </c>
      <c r="C278" s="45"/>
      <c r="D278" s="46"/>
      <c r="E278" s="47"/>
      <c r="F278" s="44">
        <f>SUM(F279+F331+F471+F478+F447)</f>
        <v>668883658.94</v>
      </c>
      <c r="G278" s="44">
        <f>SUM(G279+G331+G471+G478+G447)</f>
        <v>530055160</v>
      </c>
      <c r="H278" s="44">
        <f>SUM(H279+H331+H471+H478+H447)</f>
        <v>531770856</v>
      </c>
      <c r="I278" s="322"/>
      <c r="J278" s="322"/>
    </row>
    <row r="279" spans="1:8" ht="14.25">
      <c r="A279" s="188" t="s">
        <v>113</v>
      </c>
      <c r="B279" s="17" t="s">
        <v>114</v>
      </c>
      <c r="C279" s="17" t="s">
        <v>97</v>
      </c>
      <c r="D279" s="20"/>
      <c r="E279" s="18"/>
      <c r="F279" s="33">
        <f>SUM(F280+F306+F311)</f>
        <v>107861513.97</v>
      </c>
      <c r="G279" s="33">
        <f>SUM(G280+G306+G311)</f>
        <v>99789881</v>
      </c>
      <c r="H279" s="33">
        <f>SUM(H280+H306+H311)</f>
        <v>104789881</v>
      </c>
    </row>
    <row r="280" spans="1:8" ht="30.75" customHeight="1">
      <c r="A280" s="188" t="s">
        <v>356</v>
      </c>
      <c r="B280" s="17" t="s">
        <v>114</v>
      </c>
      <c r="C280" s="17" t="s">
        <v>97</v>
      </c>
      <c r="D280" s="20" t="s">
        <v>254</v>
      </c>
      <c r="E280" s="17"/>
      <c r="F280" s="33">
        <f>SUM(F281+F296)</f>
        <v>107845513.97</v>
      </c>
      <c r="G280" s="33">
        <f>SUM(G281+G296)</f>
        <v>99773881</v>
      </c>
      <c r="H280" s="33">
        <f>SUM(H281+H296)</f>
        <v>0</v>
      </c>
    </row>
    <row r="281" spans="1:10" ht="56.25" customHeight="1">
      <c r="A281" s="148" t="s">
        <v>357</v>
      </c>
      <c r="B281" s="18" t="s">
        <v>114</v>
      </c>
      <c r="C281" s="18" t="s">
        <v>97</v>
      </c>
      <c r="D281" s="21" t="s">
        <v>309</v>
      </c>
      <c r="E281" s="18"/>
      <c r="F281" s="12">
        <f>SUM(F282)</f>
        <v>36308934.97</v>
      </c>
      <c r="G281" s="12">
        <f>SUM(G282)</f>
        <v>24387780</v>
      </c>
      <c r="H281" s="12">
        <f>SUM(H282)</f>
        <v>0</v>
      </c>
      <c r="I281" s="132"/>
      <c r="J281" s="132"/>
    </row>
    <row r="282" spans="1:8" ht="52.5">
      <c r="A282" s="64" t="s">
        <v>312</v>
      </c>
      <c r="B282" s="29" t="s">
        <v>114</v>
      </c>
      <c r="C282" s="29" t="s">
        <v>97</v>
      </c>
      <c r="D282" s="30" t="s">
        <v>315</v>
      </c>
      <c r="E282" s="29"/>
      <c r="F282" s="12">
        <f>SUM(F283+F294+F286+F292+F288+F290)</f>
        <v>36308934.97</v>
      </c>
      <c r="G282" s="12">
        <f>SUM(G283+G294+G286+G292+G288)</f>
        <v>24387780</v>
      </c>
      <c r="H282" s="12">
        <f>SUM(H283+H294+H286+H292+H288)</f>
        <v>0</v>
      </c>
    </row>
    <row r="283" spans="1:8" ht="26.25">
      <c r="A283" s="148" t="s">
        <v>163</v>
      </c>
      <c r="B283" s="18" t="s">
        <v>114</v>
      </c>
      <c r="C283" s="18" t="s">
        <v>97</v>
      </c>
      <c r="D283" s="21" t="s">
        <v>316</v>
      </c>
      <c r="E283" s="18"/>
      <c r="F283" s="12">
        <f>SUM(F284:F285)</f>
        <v>16680163</v>
      </c>
      <c r="G283" s="12">
        <f>SUM(G284:G285)</f>
        <v>14518963</v>
      </c>
      <c r="H283" s="12">
        <f>SUM(H284:H285)</f>
        <v>0</v>
      </c>
    </row>
    <row r="284" spans="1:9" ht="26.25">
      <c r="A284" s="148" t="s">
        <v>65</v>
      </c>
      <c r="B284" s="18" t="s">
        <v>114</v>
      </c>
      <c r="C284" s="18" t="s">
        <v>97</v>
      </c>
      <c r="D284" s="21" t="s">
        <v>314</v>
      </c>
      <c r="E284" s="18" t="s">
        <v>103</v>
      </c>
      <c r="F284" s="12">
        <v>15869200</v>
      </c>
      <c r="G284" s="12">
        <v>13708000</v>
      </c>
      <c r="H284" s="78">
        <v>0</v>
      </c>
      <c r="I284" s="132"/>
    </row>
    <row r="285" spans="1:9" ht="14.25">
      <c r="A285" s="148" t="s">
        <v>105</v>
      </c>
      <c r="B285" s="18" t="s">
        <v>114</v>
      </c>
      <c r="C285" s="18" t="s">
        <v>97</v>
      </c>
      <c r="D285" s="21" t="s">
        <v>314</v>
      </c>
      <c r="E285" s="18" t="s">
        <v>104</v>
      </c>
      <c r="F285" s="12">
        <v>810963</v>
      </c>
      <c r="G285" s="12">
        <v>810963</v>
      </c>
      <c r="H285" s="78">
        <v>0</v>
      </c>
      <c r="I285" s="132"/>
    </row>
    <row r="286" spans="1:8" ht="52.5">
      <c r="A286" s="148" t="s">
        <v>483</v>
      </c>
      <c r="B286" s="18" t="s">
        <v>114</v>
      </c>
      <c r="C286" s="18" t="s">
        <v>97</v>
      </c>
      <c r="D286" s="21" t="s">
        <v>484</v>
      </c>
      <c r="E286" s="18"/>
      <c r="F286" s="12">
        <f>SUM(F287)</f>
        <v>600000</v>
      </c>
      <c r="G286" s="12">
        <f>SUM(G287)</f>
        <v>600000</v>
      </c>
      <c r="H286" s="12">
        <f>SUM(H287)</f>
        <v>0</v>
      </c>
    </row>
    <row r="287" spans="1:8" ht="17.25" customHeight="1">
      <c r="A287" s="148" t="s">
        <v>65</v>
      </c>
      <c r="B287" s="18" t="s">
        <v>114</v>
      </c>
      <c r="C287" s="18" t="s">
        <v>97</v>
      </c>
      <c r="D287" s="21" t="s">
        <v>484</v>
      </c>
      <c r="E287" s="18" t="s">
        <v>103</v>
      </c>
      <c r="F287" s="12">
        <v>600000</v>
      </c>
      <c r="G287" s="275">
        <v>600000</v>
      </c>
      <c r="H287" s="78">
        <v>0</v>
      </c>
    </row>
    <row r="288" spans="1:8" ht="26.25">
      <c r="A288" s="148" t="s">
        <v>487</v>
      </c>
      <c r="B288" s="18" t="s">
        <v>114</v>
      </c>
      <c r="C288" s="18" t="s">
        <v>97</v>
      </c>
      <c r="D288" s="21" t="s">
        <v>488</v>
      </c>
      <c r="E288" s="18"/>
      <c r="F288" s="12">
        <f>SUM(F289)</f>
        <v>9737152.42</v>
      </c>
      <c r="G288" s="12">
        <f>SUM(G289)</f>
        <v>9170375</v>
      </c>
      <c r="H288" s="12">
        <f>SUM(H289)</f>
        <v>0</v>
      </c>
    </row>
    <row r="289" spans="1:8" ht="26.25">
      <c r="A289" s="148" t="s">
        <v>65</v>
      </c>
      <c r="B289" s="18" t="s">
        <v>114</v>
      </c>
      <c r="C289" s="18" t="s">
        <v>97</v>
      </c>
      <c r="D289" s="21" t="s">
        <v>488</v>
      </c>
      <c r="E289" s="18" t="s">
        <v>103</v>
      </c>
      <c r="F289" s="12">
        <v>9737152.42</v>
      </c>
      <c r="G289" s="12">
        <v>9170375</v>
      </c>
      <c r="H289" s="131">
        <v>0</v>
      </c>
    </row>
    <row r="290" spans="1:8" ht="66">
      <c r="A290" s="148" t="s">
        <v>1012</v>
      </c>
      <c r="B290" s="18" t="s">
        <v>114</v>
      </c>
      <c r="C290" s="18" t="s">
        <v>97</v>
      </c>
      <c r="D290" s="21" t="s">
        <v>943</v>
      </c>
      <c r="E290" s="18"/>
      <c r="F290" s="12">
        <f>SUM(F291)</f>
        <v>9192227.55</v>
      </c>
      <c r="G290" s="12">
        <v>0</v>
      </c>
      <c r="H290" s="291">
        <v>0</v>
      </c>
    </row>
    <row r="291" spans="1:8" ht="16.5" customHeight="1">
      <c r="A291" s="148" t="s">
        <v>173</v>
      </c>
      <c r="B291" s="18" t="s">
        <v>114</v>
      </c>
      <c r="C291" s="18" t="s">
        <v>97</v>
      </c>
      <c r="D291" s="21" t="s">
        <v>943</v>
      </c>
      <c r="E291" s="18" t="s">
        <v>86</v>
      </c>
      <c r="F291" s="12">
        <v>9192227.55</v>
      </c>
      <c r="G291" s="12">
        <v>0</v>
      </c>
      <c r="H291" s="291">
        <v>0</v>
      </c>
    </row>
    <row r="292" spans="1:8" ht="26.25">
      <c r="A292" s="92" t="s">
        <v>422</v>
      </c>
      <c r="B292" s="18" t="s">
        <v>114</v>
      </c>
      <c r="C292" s="18" t="s">
        <v>97</v>
      </c>
      <c r="D292" s="21" t="s">
        <v>423</v>
      </c>
      <c r="E292" s="18"/>
      <c r="F292" s="12">
        <f>SUM(F293)</f>
        <v>12754</v>
      </c>
      <c r="G292" s="12">
        <f>SUM(G293)</f>
        <v>12754</v>
      </c>
      <c r="H292" s="12">
        <f>SUM(H293)</f>
        <v>0</v>
      </c>
    </row>
    <row r="293" spans="1:8" ht="41.25" customHeight="1">
      <c r="A293" s="148" t="s">
        <v>159</v>
      </c>
      <c r="B293" s="18" t="s">
        <v>114</v>
      </c>
      <c r="C293" s="18" t="s">
        <v>97</v>
      </c>
      <c r="D293" s="21" t="s">
        <v>423</v>
      </c>
      <c r="E293" s="18" t="s">
        <v>100</v>
      </c>
      <c r="F293" s="12">
        <v>12754</v>
      </c>
      <c r="G293" s="275">
        <v>12754</v>
      </c>
      <c r="H293" s="131">
        <v>0</v>
      </c>
    </row>
    <row r="294" spans="1:9" ht="31.5" customHeight="1">
      <c r="A294" s="92" t="s">
        <v>59</v>
      </c>
      <c r="B294" s="18" t="s">
        <v>114</v>
      </c>
      <c r="C294" s="18" t="s">
        <v>97</v>
      </c>
      <c r="D294" s="21" t="s">
        <v>60</v>
      </c>
      <c r="E294" s="18"/>
      <c r="F294" s="12">
        <f>SUM(F295)</f>
        <v>86638</v>
      </c>
      <c r="G294" s="12">
        <f>SUM(G295)</f>
        <v>85688</v>
      </c>
      <c r="H294" s="12">
        <f>SUM(H295)</f>
        <v>0</v>
      </c>
      <c r="I294" s="132"/>
    </row>
    <row r="295" spans="1:8" ht="42.75" customHeight="1">
      <c r="A295" s="148" t="s">
        <v>159</v>
      </c>
      <c r="B295" s="18" t="s">
        <v>114</v>
      </c>
      <c r="C295" s="18" t="s">
        <v>97</v>
      </c>
      <c r="D295" s="21" t="s">
        <v>60</v>
      </c>
      <c r="E295" s="18" t="s">
        <v>100</v>
      </c>
      <c r="F295" s="12">
        <v>86638</v>
      </c>
      <c r="G295" s="12">
        <v>85688</v>
      </c>
      <c r="H295" s="131">
        <v>0</v>
      </c>
    </row>
    <row r="296" spans="1:10" s="15" customFormat="1" ht="39">
      <c r="A296" s="148" t="s">
        <v>393</v>
      </c>
      <c r="B296" s="17" t="s">
        <v>114</v>
      </c>
      <c r="C296" s="17" t="s">
        <v>97</v>
      </c>
      <c r="D296" s="20" t="s">
        <v>255</v>
      </c>
      <c r="E296" s="18"/>
      <c r="F296" s="33">
        <f>SUM(F297)</f>
        <v>71536579</v>
      </c>
      <c r="G296" s="33">
        <f>SUM(G297)</f>
        <v>75386101</v>
      </c>
      <c r="H296" s="33">
        <f>SUM(H297)</f>
        <v>0</v>
      </c>
      <c r="I296" s="317"/>
      <c r="J296" s="317"/>
    </row>
    <row r="297" spans="1:10" ht="26.25">
      <c r="A297" s="148" t="s">
        <v>257</v>
      </c>
      <c r="B297" s="18" t="s">
        <v>114</v>
      </c>
      <c r="C297" s="18" t="s">
        <v>97</v>
      </c>
      <c r="D297" s="21" t="s">
        <v>256</v>
      </c>
      <c r="E297" s="18"/>
      <c r="F297" s="12">
        <f>SUM(F298+F301+F303)</f>
        <v>71536579</v>
      </c>
      <c r="G297" s="12">
        <f>SUM(G298+G301+G303)</f>
        <v>75386101</v>
      </c>
      <c r="H297" s="12">
        <f>SUM(H298+H301+H303)</f>
        <v>0</v>
      </c>
      <c r="I297" s="132"/>
      <c r="J297" s="132"/>
    </row>
    <row r="298" spans="1:8" s="14" customFormat="1" ht="78.75">
      <c r="A298" s="92" t="s">
        <v>463</v>
      </c>
      <c r="B298" s="18" t="s">
        <v>114</v>
      </c>
      <c r="C298" s="18" t="s">
        <v>97</v>
      </c>
      <c r="D298" s="21" t="s">
        <v>307</v>
      </c>
      <c r="E298" s="18"/>
      <c r="F298" s="12">
        <f>SUM(F299:F300)</f>
        <v>46151473</v>
      </c>
      <c r="G298" s="12">
        <f>SUM(G299:G300)</f>
        <v>51592101</v>
      </c>
      <c r="H298" s="12">
        <f>SUM(H299:H300)</f>
        <v>0</v>
      </c>
    </row>
    <row r="299" spans="1:8" ht="45" customHeight="1">
      <c r="A299" s="148" t="s">
        <v>159</v>
      </c>
      <c r="B299" s="18" t="s">
        <v>114</v>
      </c>
      <c r="C299" s="18" t="s">
        <v>97</v>
      </c>
      <c r="D299" s="21" t="s">
        <v>307</v>
      </c>
      <c r="E299" s="18" t="s">
        <v>100</v>
      </c>
      <c r="F299" s="12">
        <v>45644371</v>
      </c>
      <c r="G299" s="78">
        <v>51084999</v>
      </c>
      <c r="H299" s="131">
        <v>0</v>
      </c>
    </row>
    <row r="300" spans="1:8" s="27" customFormat="1" ht="26.25">
      <c r="A300" s="148" t="s">
        <v>65</v>
      </c>
      <c r="B300" s="18" t="s">
        <v>114</v>
      </c>
      <c r="C300" s="18" t="s">
        <v>97</v>
      </c>
      <c r="D300" s="21" t="s">
        <v>308</v>
      </c>
      <c r="E300" s="18" t="s">
        <v>103</v>
      </c>
      <c r="F300" s="12">
        <v>507102</v>
      </c>
      <c r="G300" s="12">
        <v>507102</v>
      </c>
      <c r="H300" s="12">
        <v>0</v>
      </c>
    </row>
    <row r="301" spans="1:8" ht="26.25">
      <c r="A301" s="148" t="s">
        <v>163</v>
      </c>
      <c r="B301" s="18" t="s">
        <v>114</v>
      </c>
      <c r="C301" s="18" t="s">
        <v>97</v>
      </c>
      <c r="D301" s="21" t="s">
        <v>323</v>
      </c>
      <c r="E301" s="18"/>
      <c r="F301" s="12">
        <f>SUM(F302:F302)</f>
        <v>22031106</v>
      </c>
      <c r="G301" s="12">
        <f>SUM(G302:G302)</f>
        <v>20440000</v>
      </c>
      <c r="H301" s="12">
        <f>SUM(H302:H302)</f>
        <v>0</v>
      </c>
    </row>
    <row r="302" spans="1:8" ht="39" customHeight="1">
      <c r="A302" s="148" t="s">
        <v>159</v>
      </c>
      <c r="B302" s="18" t="s">
        <v>114</v>
      </c>
      <c r="C302" s="18" t="s">
        <v>97</v>
      </c>
      <c r="D302" s="21" t="s">
        <v>323</v>
      </c>
      <c r="E302" s="18" t="s">
        <v>100</v>
      </c>
      <c r="F302" s="12">
        <v>22031106</v>
      </c>
      <c r="G302" s="12">
        <v>20440000</v>
      </c>
      <c r="H302" s="12">
        <v>0</v>
      </c>
    </row>
    <row r="303" spans="1:8" ht="52.5">
      <c r="A303" s="148" t="s">
        <v>780</v>
      </c>
      <c r="B303" s="18" t="s">
        <v>114</v>
      </c>
      <c r="C303" s="23" t="s">
        <v>97</v>
      </c>
      <c r="D303" s="21" t="s">
        <v>781</v>
      </c>
      <c r="E303" s="18"/>
      <c r="F303" s="12">
        <f>SUM(F304+F305)</f>
        <v>3354000</v>
      </c>
      <c r="G303" s="12">
        <f>SUM(G304+G305)</f>
        <v>3354000</v>
      </c>
      <c r="H303" s="12">
        <f>SUM(H304+H305)</f>
        <v>0</v>
      </c>
    </row>
    <row r="304" spans="1:8" ht="52.5">
      <c r="A304" s="148" t="s">
        <v>159</v>
      </c>
      <c r="B304" s="18" t="s">
        <v>114</v>
      </c>
      <c r="C304" s="23" t="s">
        <v>97</v>
      </c>
      <c r="D304" s="21" t="s">
        <v>781</v>
      </c>
      <c r="E304" s="18" t="s">
        <v>100</v>
      </c>
      <c r="F304" s="12">
        <v>2850000</v>
      </c>
      <c r="G304" s="12">
        <v>2850000</v>
      </c>
      <c r="H304" s="131">
        <v>0</v>
      </c>
    </row>
    <row r="305" spans="1:8" ht="12.75" customHeight="1">
      <c r="A305" s="148" t="s">
        <v>942</v>
      </c>
      <c r="B305" s="18" t="s">
        <v>114</v>
      </c>
      <c r="C305" s="23" t="s">
        <v>97</v>
      </c>
      <c r="D305" s="21" t="s">
        <v>781</v>
      </c>
      <c r="E305" s="18" t="s">
        <v>123</v>
      </c>
      <c r="F305" s="12">
        <v>504000</v>
      </c>
      <c r="G305" s="12">
        <v>504000</v>
      </c>
      <c r="H305" s="131">
        <v>0</v>
      </c>
    </row>
    <row r="306" spans="1:8" ht="26.25">
      <c r="A306" s="188" t="s">
        <v>372</v>
      </c>
      <c r="B306" s="17" t="s">
        <v>114</v>
      </c>
      <c r="C306" s="17" t="s">
        <v>97</v>
      </c>
      <c r="D306" s="20" t="s">
        <v>373</v>
      </c>
      <c r="E306" s="17"/>
      <c r="F306" s="33">
        <f aca="true" t="shared" si="30" ref="F306:H309">SUM(F307)</f>
        <v>16000</v>
      </c>
      <c r="G306" s="33">
        <f t="shared" si="30"/>
        <v>16000</v>
      </c>
      <c r="H306" s="33">
        <f t="shared" si="30"/>
        <v>16000</v>
      </c>
    </row>
    <row r="307" spans="1:8" ht="30.75" customHeight="1">
      <c r="A307" s="148" t="s">
        <v>386</v>
      </c>
      <c r="B307" s="18" t="s">
        <v>114</v>
      </c>
      <c r="C307" s="18" t="s">
        <v>97</v>
      </c>
      <c r="D307" s="21" t="s">
        <v>374</v>
      </c>
      <c r="E307" s="18"/>
      <c r="F307" s="12">
        <f t="shared" si="30"/>
        <v>16000</v>
      </c>
      <c r="G307" s="12">
        <f t="shared" si="30"/>
        <v>16000</v>
      </c>
      <c r="H307" s="12">
        <f t="shared" si="30"/>
        <v>16000</v>
      </c>
    </row>
    <row r="308" spans="1:8" ht="30" customHeight="1">
      <c r="A308" s="148" t="s">
        <v>375</v>
      </c>
      <c r="B308" s="18" t="s">
        <v>114</v>
      </c>
      <c r="C308" s="18" t="s">
        <v>97</v>
      </c>
      <c r="D308" s="21" t="s">
        <v>376</v>
      </c>
      <c r="E308" s="18"/>
      <c r="F308" s="12">
        <f t="shared" si="30"/>
        <v>16000</v>
      </c>
      <c r="G308" s="12">
        <f t="shared" si="30"/>
        <v>16000</v>
      </c>
      <c r="H308" s="12">
        <f t="shared" si="30"/>
        <v>16000</v>
      </c>
    </row>
    <row r="309" spans="1:8" ht="15" customHeight="1">
      <c r="A309" s="148" t="s">
        <v>163</v>
      </c>
      <c r="B309" s="18" t="s">
        <v>114</v>
      </c>
      <c r="C309" s="18" t="s">
        <v>97</v>
      </c>
      <c r="D309" s="21" t="s">
        <v>383</v>
      </c>
      <c r="E309" s="18"/>
      <c r="F309" s="12">
        <f t="shared" si="30"/>
        <v>16000</v>
      </c>
      <c r="G309" s="12">
        <f t="shared" si="30"/>
        <v>16000</v>
      </c>
      <c r="H309" s="12">
        <f t="shared" si="30"/>
        <v>16000</v>
      </c>
    </row>
    <row r="310" spans="1:8" ht="26.25">
      <c r="A310" s="148" t="s">
        <v>65</v>
      </c>
      <c r="B310" s="18" t="s">
        <v>114</v>
      </c>
      <c r="C310" s="18" t="s">
        <v>97</v>
      </c>
      <c r="D310" s="21" t="s">
        <v>383</v>
      </c>
      <c r="E310" s="18" t="s">
        <v>103</v>
      </c>
      <c r="F310" s="12">
        <v>16000</v>
      </c>
      <c r="G310" s="12">
        <v>16000</v>
      </c>
      <c r="H310" s="12">
        <v>16000</v>
      </c>
    </row>
    <row r="311" spans="1:8" ht="26.25">
      <c r="A311" s="121" t="s">
        <v>139</v>
      </c>
      <c r="B311" s="18" t="s">
        <v>114</v>
      </c>
      <c r="C311" s="18" t="s">
        <v>97</v>
      </c>
      <c r="D311" s="20" t="s">
        <v>217</v>
      </c>
      <c r="E311" s="18"/>
      <c r="F311" s="292">
        <f>SUM(F312)</f>
        <v>0</v>
      </c>
      <c r="G311" s="292">
        <f>SUM(G312)</f>
        <v>0</v>
      </c>
      <c r="H311" s="292">
        <f>SUM(H312)</f>
        <v>104773881</v>
      </c>
    </row>
    <row r="312" spans="1:8" ht="27" customHeight="1">
      <c r="A312" s="92" t="s">
        <v>140</v>
      </c>
      <c r="B312" s="18" t="s">
        <v>114</v>
      </c>
      <c r="C312" s="18" t="s">
        <v>97</v>
      </c>
      <c r="D312" s="21" t="s">
        <v>218</v>
      </c>
      <c r="E312" s="18"/>
      <c r="F312" s="12">
        <f>SUM(F313+F317+F319+F321+F323+F325+F328)</f>
        <v>0</v>
      </c>
      <c r="G312" s="12">
        <f>SUM(G313+G317+G319+G321+G323+G325+G328)</f>
        <v>0</v>
      </c>
      <c r="H312" s="12">
        <f>SUM(H313+H317+H319+H321+H323+H325+H328)</f>
        <v>104773881</v>
      </c>
    </row>
    <row r="313" spans="1:8" ht="26.25">
      <c r="A313" s="148" t="s">
        <v>163</v>
      </c>
      <c r="B313" s="18" t="s">
        <v>114</v>
      </c>
      <c r="C313" s="18" t="s">
        <v>97</v>
      </c>
      <c r="D313" s="21" t="s">
        <v>971</v>
      </c>
      <c r="E313" s="18"/>
      <c r="F313" s="12">
        <f>SUM(F314+F315+F316)</f>
        <v>0</v>
      </c>
      <c r="G313" s="12">
        <f>SUM(G314+G315+G316)</f>
        <v>0</v>
      </c>
      <c r="H313" s="12">
        <f>SUM(H314+H315+H316)</f>
        <v>39958963</v>
      </c>
    </row>
    <row r="314" spans="1:8" ht="52.5">
      <c r="A314" s="148" t="s">
        <v>159</v>
      </c>
      <c r="B314" s="18" t="s">
        <v>114</v>
      </c>
      <c r="C314" s="18" t="s">
        <v>97</v>
      </c>
      <c r="D314" s="21" t="s">
        <v>971</v>
      </c>
      <c r="E314" s="18" t="s">
        <v>100</v>
      </c>
      <c r="F314" s="12">
        <v>0</v>
      </c>
      <c r="G314" s="12">
        <v>0</v>
      </c>
      <c r="H314" s="12">
        <v>20440000</v>
      </c>
    </row>
    <row r="315" spans="1:8" ht="26.25">
      <c r="A315" s="148" t="s">
        <v>65</v>
      </c>
      <c r="B315" s="18" t="s">
        <v>114</v>
      </c>
      <c r="C315" s="18" t="s">
        <v>97</v>
      </c>
      <c r="D315" s="21" t="s">
        <v>971</v>
      </c>
      <c r="E315" s="18" t="s">
        <v>103</v>
      </c>
      <c r="F315" s="12">
        <v>0</v>
      </c>
      <c r="G315" s="12">
        <v>0</v>
      </c>
      <c r="H315" s="12">
        <v>18708000</v>
      </c>
    </row>
    <row r="316" spans="1:8" ht="14.25">
      <c r="A316" s="148" t="s">
        <v>105</v>
      </c>
      <c r="B316" s="18" t="s">
        <v>114</v>
      </c>
      <c r="C316" s="18" t="s">
        <v>97</v>
      </c>
      <c r="D316" s="21" t="s">
        <v>971</v>
      </c>
      <c r="E316" s="18" t="s">
        <v>104</v>
      </c>
      <c r="F316" s="12">
        <v>0</v>
      </c>
      <c r="G316" s="12">
        <v>0</v>
      </c>
      <c r="H316" s="78">
        <v>810963</v>
      </c>
    </row>
    <row r="317" spans="1:8" ht="52.5">
      <c r="A317" s="148" t="s">
        <v>483</v>
      </c>
      <c r="B317" s="18" t="s">
        <v>114</v>
      </c>
      <c r="C317" s="18" t="s">
        <v>97</v>
      </c>
      <c r="D317" s="21" t="s">
        <v>972</v>
      </c>
      <c r="E317" s="18"/>
      <c r="F317" s="12">
        <f>SUM(F318)</f>
        <v>0</v>
      </c>
      <c r="G317" s="12">
        <f>SUM(G318)</f>
        <v>0</v>
      </c>
      <c r="H317" s="12">
        <f>SUM(H318)</f>
        <v>600000</v>
      </c>
    </row>
    <row r="318" spans="1:8" ht="17.25" customHeight="1">
      <c r="A318" s="148" t="s">
        <v>65</v>
      </c>
      <c r="B318" s="18" t="s">
        <v>114</v>
      </c>
      <c r="C318" s="18" t="s">
        <v>97</v>
      </c>
      <c r="D318" s="21" t="s">
        <v>972</v>
      </c>
      <c r="E318" s="18" t="s">
        <v>103</v>
      </c>
      <c r="F318" s="12">
        <v>0</v>
      </c>
      <c r="G318" s="12">
        <v>0</v>
      </c>
      <c r="H318" s="78">
        <v>600000</v>
      </c>
    </row>
    <row r="319" spans="1:8" ht="28.5" customHeight="1">
      <c r="A319" s="148" t="s">
        <v>487</v>
      </c>
      <c r="B319" s="18" t="s">
        <v>114</v>
      </c>
      <c r="C319" s="18" t="s">
        <v>97</v>
      </c>
      <c r="D319" s="21" t="s">
        <v>973</v>
      </c>
      <c r="E319" s="18"/>
      <c r="F319" s="12">
        <f>SUM(F320)</f>
        <v>0</v>
      </c>
      <c r="G319" s="12">
        <f>SUM(G320)</f>
        <v>0</v>
      </c>
      <c r="H319" s="12">
        <f>SUM(H320)</f>
        <v>9170375</v>
      </c>
    </row>
    <row r="320" spans="1:8" ht="26.25">
      <c r="A320" s="148" t="s">
        <v>65</v>
      </c>
      <c r="B320" s="18" t="s">
        <v>114</v>
      </c>
      <c r="C320" s="18" t="s">
        <v>97</v>
      </c>
      <c r="D320" s="21" t="s">
        <v>973</v>
      </c>
      <c r="E320" s="18" t="s">
        <v>103</v>
      </c>
      <c r="F320" s="12">
        <v>0</v>
      </c>
      <c r="G320" s="12">
        <v>0</v>
      </c>
      <c r="H320" s="12">
        <v>9170375</v>
      </c>
    </row>
    <row r="321" spans="1:8" ht="26.25">
      <c r="A321" s="92" t="s">
        <v>422</v>
      </c>
      <c r="B321" s="18" t="s">
        <v>114</v>
      </c>
      <c r="C321" s="18" t="s">
        <v>97</v>
      </c>
      <c r="D321" s="21" t="s">
        <v>974</v>
      </c>
      <c r="E321" s="18"/>
      <c r="F321" s="12">
        <f>SUM(F322)</f>
        <v>0</v>
      </c>
      <c r="G321" s="12">
        <f>SUM(G322)</f>
        <v>0</v>
      </c>
      <c r="H321" s="12">
        <f>SUM(H322)</f>
        <v>12754</v>
      </c>
    </row>
    <row r="322" spans="1:8" ht="52.5">
      <c r="A322" s="148" t="s">
        <v>159</v>
      </c>
      <c r="B322" s="18" t="s">
        <v>114</v>
      </c>
      <c r="C322" s="18" t="s">
        <v>97</v>
      </c>
      <c r="D322" s="21" t="s">
        <v>974</v>
      </c>
      <c r="E322" s="18" t="s">
        <v>100</v>
      </c>
      <c r="F322" s="12">
        <v>0</v>
      </c>
      <c r="G322" s="78">
        <v>0</v>
      </c>
      <c r="H322" s="78">
        <v>12754</v>
      </c>
    </row>
    <row r="323" spans="1:8" ht="26.25">
      <c r="A323" s="92" t="s">
        <v>59</v>
      </c>
      <c r="B323" s="18" t="s">
        <v>114</v>
      </c>
      <c r="C323" s="18" t="s">
        <v>97</v>
      </c>
      <c r="D323" s="21" t="s">
        <v>975</v>
      </c>
      <c r="E323" s="18"/>
      <c r="F323" s="12">
        <f>SUM(F324)</f>
        <v>0</v>
      </c>
      <c r="G323" s="12">
        <f>SUM(G324)</f>
        <v>0</v>
      </c>
      <c r="H323" s="12">
        <f>SUM(H324)</f>
        <v>85688</v>
      </c>
    </row>
    <row r="324" spans="1:8" ht="52.5">
      <c r="A324" s="148" t="s">
        <v>159</v>
      </c>
      <c r="B324" s="18" t="s">
        <v>114</v>
      </c>
      <c r="C324" s="18" t="s">
        <v>97</v>
      </c>
      <c r="D324" s="21" t="s">
        <v>975</v>
      </c>
      <c r="E324" s="18" t="s">
        <v>100</v>
      </c>
      <c r="F324" s="12">
        <v>0</v>
      </c>
      <c r="G324" s="78">
        <v>0</v>
      </c>
      <c r="H324" s="12">
        <v>85688</v>
      </c>
    </row>
    <row r="325" spans="1:8" ht="78.75">
      <c r="A325" s="92" t="s">
        <v>463</v>
      </c>
      <c r="B325" s="18" t="s">
        <v>114</v>
      </c>
      <c r="C325" s="18" t="s">
        <v>97</v>
      </c>
      <c r="D325" s="21" t="s">
        <v>976</v>
      </c>
      <c r="E325" s="18"/>
      <c r="F325" s="12">
        <f>SUM(F326+F327)</f>
        <v>0</v>
      </c>
      <c r="G325" s="12">
        <f>SUM(G326+G327)</f>
        <v>0</v>
      </c>
      <c r="H325" s="78">
        <f>SUM(H326+H327)</f>
        <v>51592101</v>
      </c>
    </row>
    <row r="326" spans="1:8" ht="52.5">
      <c r="A326" s="148" t="s">
        <v>159</v>
      </c>
      <c r="B326" s="18" t="s">
        <v>114</v>
      </c>
      <c r="C326" s="18" t="s">
        <v>97</v>
      </c>
      <c r="D326" s="21" t="s">
        <v>976</v>
      </c>
      <c r="E326" s="18" t="s">
        <v>100</v>
      </c>
      <c r="F326" s="12">
        <v>0</v>
      </c>
      <c r="G326" s="78">
        <v>0</v>
      </c>
      <c r="H326" s="78">
        <v>51084999</v>
      </c>
    </row>
    <row r="327" spans="1:8" ht="26.25">
      <c r="A327" s="148" t="s">
        <v>65</v>
      </c>
      <c r="B327" s="18" t="s">
        <v>114</v>
      </c>
      <c r="C327" s="18" t="s">
        <v>97</v>
      </c>
      <c r="D327" s="21" t="s">
        <v>976</v>
      </c>
      <c r="E327" s="18" t="s">
        <v>103</v>
      </c>
      <c r="F327" s="12">
        <v>0</v>
      </c>
      <c r="G327" s="78">
        <v>0</v>
      </c>
      <c r="H327" s="78">
        <v>507102</v>
      </c>
    </row>
    <row r="328" spans="1:8" ht="42.75" customHeight="1">
      <c r="A328" s="148" t="s">
        <v>780</v>
      </c>
      <c r="B328" s="18" t="s">
        <v>114</v>
      </c>
      <c r="C328" s="18" t="s">
        <v>97</v>
      </c>
      <c r="D328" s="21" t="s">
        <v>977</v>
      </c>
      <c r="E328" s="18"/>
      <c r="F328" s="12">
        <f>SUM(F329+F330)</f>
        <v>0</v>
      </c>
      <c r="G328" s="12">
        <f>SUM(G329+G330)</f>
        <v>0</v>
      </c>
      <c r="H328" s="12">
        <f>SUM(H329+H330)</f>
        <v>3354000</v>
      </c>
    </row>
    <row r="329" spans="1:8" ht="43.5" customHeight="1">
      <c r="A329" s="148" t="s">
        <v>159</v>
      </c>
      <c r="B329" s="18" t="s">
        <v>114</v>
      </c>
      <c r="C329" s="18" t="s">
        <v>97</v>
      </c>
      <c r="D329" s="21" t="s">
        <v>977</v>
      </c>
      <c r="E329" s="18" t="s">
        <v>100</v>
      </c>
      <c r="F329" s="12">
        <v>0</v>
      </c>
      <c r="G329" s="78">
        <v>0</v>
      </c>
      <c r="H329" s="78">
        <v>2850000</v>
      </c>
    </row>
    <row r="330" spans="1:8" ht="15.75" customHeight="1">
      <c r="A330" s="148" t="s">
        <v>124</v>
      </c>
      <c r="B330" s="18" t="s">
        <v>114</v>
      </c>
      <c r="C330" s="18" t="s">
        <v>97</v>
      </c>
      <c r="D330" s="21" t="s">
        <v>977</v>
      </c>
      <c r="E330" s="18" t="s">
        <v>123</v>
      </c>
      <c r="F330" s="12">
        <v>0</v>
      </c>
      <c r="G330" s="78">
        <v>0</v>
      </c>
      <c r="H330" s="78">
        <v>504000</v>
      </c>
    </row>
    <row r="331" spans="1:8" ht="15" customHeight="1">
      <c r="A331" s="188" t="s">
        <v>115</v>
      </c>
      <c r="B331" s="17" t="s">
        <v>114</v>
      </c>
      <c r="C331" s="17" t="s">
        <v>99</v>
      </c>
      <c r="D331" s="20"/>
      <c r="E331" s="18"/>
      <c r="F331" s="33">
        <f>SUM(F332+F394)</f>
        <v>539186242.97</v>
      </c>
      <c r="G331" s="33">
        <f>SUM(G332+G394)</f>
        <v>408527620</v>
      </c>
      <c r="H331" s="33">
        <f>SUM(H332+H394)</f>
        <v>406001741</v>
      </c>
    </row>
    <row r="332" spans="1:8" ht="31.5" customHeight="1">
      <c r="A332" s="148" t="s">
        <v>490</v>
      </c>
      <c r="B332" s="18" t="s">
        <v>114</v>
      </c>
      <c r="C332" s="18" t="s">
        <v>99</v>
      </c>
      <c r="D332" s="21" t="s">
        <v>254</v>
      </c>
      <c r="E332" s="18"/>
      <c r="F332" s="12">
        <f>SUM(F333+F371)</f>
        <v>539141442.97</v>
      </c>
      <c r="G332" s="12">
        <f>SUM(G333+G371)</f>
        <v>408482820</v>
      </c>
      <c r="H332" s="12">
        <f>SUM(H333+H371)</f>
        <v>405956941</v>
      </c>
    </row>
    <row r="333" spans="1:8" ht="41.25" customHeight="1">
      <c r="A333" s="148" t="s">
        <v>357</v>
      </c>
      <c r="B333" s="18" t="s">
        <v>174</v>
      </c>
      <c r="C333" s="18" t="s">
        <v>99</v>
      </c>
      <c r="D333" s="21" t="s">
        <v>309</v>
      </c>
      <c r="E333" s="18"/>
      <c r="F333" s="12">
        <f>SUM(F334)</f>
        <v>221327567.97</v>
      </c>
      <c r="G333" s="12">
        <f>SUM(G334)</f>
        <v>73410724</v>
      </c>
      <c r="H333" s="12">
        <f>SUM(H334)</f>
        <v>0</v>
      </c>
    </row>
    <row r="334" spans="1:10" ht="39" customHeight="1">
      <c r="A334" s="148" t="s">
        <v>312</v>
      </c>
      <c r="B334" s="18" t="s">
        <v>114</v>
      </c>
      <c r="C334" s="18" t="s">
        <v>99</v>
      </c>
      <c r="D334" s="21" t="s">
        <v>315</v>
      </c>
      <c r="E334" s="18"/>
      <c r="F334" s="12">
        <f>SUM(F344+F363+F368+F366+F348+F350+F339+F341+F335+F337+F361+F359+F352+F354+F357)</f>
        <v>221327567.97</v>
      </c>
      <c r="G334" s="12">
        <f>SUM(G344+G363+G368+G366+G348+G350+G339+G341+G335+G337+G361+G359+G352+G354+G357)</f>
        <v>73410724</v>
      </c>
      <c r="H334" s="12">
        <f>SUM(H344+H363+H368+H366+H348+H350+H339+H341+H335+H337+H361+H359+H352+H354+H357)</f>
        <v>0</v>
      </c>
      <c r="I334" s="132"/>
      <c r="J334" s="132"/>
    </row>
    <row r="335" spans="1:8" ht="29.25" customHeight="1">
      <c r="A335" s="190" t="s">
        <v>761</v>
      </c>
      <c r="B335" s="18" t="s">
        <v>114</v>
      </c>
      <c r="C335" s="18" t="s">
        <v>99</v>
      </c>
      <c r="D335" s="21" t="s">
        <v>760</v>
      </c>
      <c r="E335" s="18"/>
      <c r="F335" s="12">
        <f>SUM(F336)</f>
        <v>125000000</v>
      </c>
      <c r="G335" s="12">
        <f>SUM(G336)</f>
        <v>0</v>
      </c>
      <c r="H335" s="12">
        <f>SUM(H336)</f>
        <v>0</v>
      </c>
    </row>
    <row r="336" spans="1:8" ht="28.5" customHeight="1">
      <c r="A336" s="148" t="s">
        <v>173</v>
      </c>
      <c r="B336" s="18" t="s">
        <v>114</v>
      </c>
      <c r="C336" s="18" t="s">
        <v>99</v>
      </c>
      <c r="D336" s="21" t="s">
        <v>760</v>
      </c>
      <c r="E336" s="18" t="s">
        <v>86</v>
      </c>
      <c r="F336" s="12">
        <v>125000000</v>
      </c>
      <c r="G336" s="78">
        <v>0</v>
      </c>
      <c r="H336" s="78">
        <v>0</v>
      </c>
    </row>
    <row r="337" spans="1:8" ht="28.5" customHeight="1">
      <c r="A337" s="92" t="s">
        <v>422</v>
      </c>
      <c r="B337" s="18" t="s">
        <v>114</v>
      </c>
      <c r="C337" s="18" t="s">
        <v>99</v>
      </c>
      <c r="D337" s="21" t="s">
        <v>423</v>
      </c>
      <c r="E337" s="18"/>
      <c r="F337" s="12">
        <f>SUM(F338)</f>
        <v>290319</v>
      </c>
      <c r="G337" s="12">
        <f>SUM(G338)</f>
        <v>290319</v>
      </c>
      <c r="H337" s="12">
        <f>SUM(H338)</f>
        <v>0</v>
      </c>
    </row>
    <row r="338" spans="1:8" ht="43.5" customHeight="1">
      <c r="A338" s="148" t="s">
        <v>159</v>
      </c>
      <c r="B338" s="18" t="s">
        <v>114</v>
      </c>
      <c r="C338" s="18" t="s">
        <v>99</v>
      </c>
      <c r="D338" s="21" t="s">
        <v>423</v>
      </c>
      <c r="E338" s="18" t="s">
        <v>100</v>
      </c>
      <c r="F338" s="12">
        <v>290319</v>
      </c>
      <c r="G338" s="12">
        <v>290319</v>
      </c>
      <c r="H338" s="78">
        <v>0</v>
      </c>
    </row>
    <row r="339" spans="1:8" ht="42" customHeight="1">
      <c r="A339" s="92" t="s">
        <v>464</v>
      </c>
      <c r="B339" s="18" t="s">
        <v>114</v>
      </c>
      <c r="C339" s="18" t="s">
        <v>99</v>
      </c>
      <c r="D339" s="21" t="s">
        <v>420</v>
      </c>
      <c r="E339" s="18"/>
      <c r="F339" s="12">
        <f>SUM(F340)</f>
        <v>1012061</v>
      </c>
      <c r="G339" s="12">
        <f>SUM(G340)</f>
        <v>1012061</v>
      </c>
      <c r="H339" s="12">
        <f>SUM(H340)</f>
        <v>0</v>
      </c>
    </row>
    <row r="340" spans="1:8" ht="16.5" customHeight="1">
      <c r="A340" s="148" t="s">
        <v>65</v>
      </c>
      <c r="B340" s="18" t="s">
        <v>114</v>
      </c>
      <c r="C340" s="18" t="s">
        <v>99</v>
      </c>
      <c r="D340" s="21" t="s">
        <v>420</v>
      </c>
      <c r="E340" s="18" t="s">
        <v>103</v>
      </c>
      <c r="F340" s="12">
        <v>1012061</v>
      </c>
      <c r="G340" s="275">
        <v>1012061</v>
      </c>
      <c r="H340" s="78">
        <v>0</v>
      </c>
    </row>
    <row r="341" spans="1:8" ht="57" customHeight="1">
      <c r="A341" s="92" t="s">
        <v>465</v>
      </c>
      <c r="B341" s="18" t="s">
        <v>114</v>
      </c>
      <c r="C341" s="18" t="s">
        <v>99</v>
      </c>
      <c r="D341" s="21" t="s">
        <v>421</v>
      </c>
      <c r="E341" s="18"/>
      <c r="F341" s="12">
        <f>SUM(F343+F342)</f>
        <v>626282</v>
      </c>
      <c r="G341" s="12">
        <f>SUM(G343+G342)</f>
        <v>626282</v>
      </c>
      <c r="H341" s="12">
        <f>SUM(H343+H342)</f>
        <v>0</v>
      </c>
    </row>
    <row r="342" spans="1:8" ht="27" customHeight="1">
      <c r="A342" s="148" t="s">
        <v>65</v>
      </c>
      <c r="B342" s="18" t="s">
        <v>114</v>
      </c>
      <c r="C342" s="18" t="s">
        <v>99</v>
      </c>
      <c r="D342" s="21" t="s">
        <v>421</v>
      </c>
      <c r="E342" s="18" t="s">
        <v>103</v>
      </c>
      <c r="F342" s="12">
        <v>626282</v>
      </c>
      <c r="G342" s="12">
        <v>626282</v>
      </c>
      <c r="H342" s="78">
        <v>0</v>
      </c>
    </row>
    <row r="343" spans="1:8" ht="15.75" customHeight="1">
      <c r="A343" s="64" t="s">
        <v>124</v>
      </c>
      <c r="B343" s="318" t="s">
        <v>114</v>
      </c>
      <c r="C343" s="318" t="s">
        <v>99</v>
      </c>
      <c r="D343" s="319" t="s">
        <v>421</v>
      </c>
      <c r="E343" s="318" t="s">
        <v>123</v>
      </c>
      <c r="F343" s="320">
        <v>0</v>
      </c>
      <c r="G343" s="321">
        <v>0</v>
      </c>
      <c r="H343" s="321">
        <v>0</v>
      </c>
    </row>
    <row r="344" spans="1:8" ht="30.75" customHeight="1">
      <c r="A344" s="148" t="s">
        <v>163</v>
      </c>
      <c r="B344" s="18" t="s">
        <v>114</v>
      </c>
      <c r="C344" s="18" t="s">
        <v>99</v>
      </c>
      <c r="D344" s="21" t="s">
        <v>316</v>
      </c>
      <c r="E344" s="18"/>
      <c r="F344" s="12">
        <f>SUM(F345+F346+F347)</f>
        <v>51243221</v>
      </c>
      <c r="G344" s="316">
        <f>SUM(G345+G346+G347)</f>
        <v>31930588</v>
      </c>
      <c r="H344" s="12">
        <f>SUM(H345+H346+H347)</f>
        <v>0</v>
      </c>
    </row>
    <row r="345" spans="1:8" ht="57" customHeight="1">
      <c r="A345" s="148" t="s">
        <v>159</v>
      </c>
      <c r="B345" s="318" t="s">
        <v>114</v>
      </c>
      <c r="C345" s="318" t="s">
        <v>99</v>
      </c>
      <c r="D345" s="319" t="s">
        <v>316</v>
      </c>
      <c r="E345" s="318" t="s">
        <v>100</v>
      </c>
      <c r="F345" s="320">
        <v>0</v>
      </c>
      <c r="G345" s="240">
        <v>0</v>
      </c>
      <c r="H345" s="321">
        <v>0</v>
      </c>
    </row>
    <row r="346" spans="1:8" ht="28.5" customHeight="1">
      <c r="A346" s="148" t="s">
        <v>65</v>
      </c>
      <c r="B346" s="18" t="s">
        <v>114</v>
      </c>
      <c r="C346" s="18" t="s">
        <v>99</v>
      </c>
      <c r="D346" s="21" t="s">
        <v>316</v>
      </c>
      <c r="E346" s="18" t="s">
        <v>103</v>
      </c>
      <c r="F346" s="12">
        <v>47616544</v>
      </c>
      <c r="G346" s="12">
        <v>28303911</v>
      </c>
      <c r="H346" s="78">
        <v>0</v>
      </c>
    </row>
    <row r="347" spans="1:8" ht="15.75" customHeight="1">
      <c r="A347" s="148" t="s">
        <v>105</v>
      </c>
      <c r="B347" s="18" t="s">
        <v>114</v>
      </c>
      <c r="C347" s="18" t="s">
        <v>99</v>
      </c>
      <c r="D347" s="21" t="s">
        <v>316</v>
      </c>
      <c r="E347" s="18" t="s">
        <v>104</v>
      </c>
      <c r="F347" s="12">
        <v>3626677</v>
      </c>
      <c r="G347" s="12">
        <v>3626677</v>
      </c>
      <c r="H347" s="78">
        <v>0</v>
      </c>
    </row>
    <row r="348" spans="1:8" ht="28.5" customHeight="1">
      <c r="A348" s="148" t="s">
        <v>417</v>
      </c>
      <c r="B348" s="18" t="s">
        <v>114</v>
      </c>
      <c r="C348" s="18" t="s">
        <v>99</v>
      </c>
      <c r="D348" s="21" t="s">
        <v>411</v>
      </c>
      <c r="E348" s="18"/>
      <c r="F348" s="12">
        <f>SUM(F349)</f>
        <v>100000</v>
      </c>
      <c r="G348" s="12">
        <f>SUM(G349)</f>
        <v>100000</v>
      </c>
      <c r="H348" s="12">
        <f>SUM(H349)</f>
        <v>0</v>
      </c>
    </row>
    <row r="349" spans="1:8" ht="26.25">
      <c r="A349" s="148" t="s">
        <v>65</v>
      </c>
      <c r="B349" s="18" t="s">
        <v>114</v>
      </c>
      <c r="C349" s="18" t="s">
        <v>99</v>
      </c>
      <c r="D349" s="21" t="s">
        <v>411</v>
      </c>
      <c r="E349" s="18" t="s">
        <v>103</v>
      </c>
      <c r="F349" s="12">
        <v>100000</v>
      </c>
      <c r="G349" s="12">
        <v>100000</v>
      </c>
      <c r="H349" s="78">
        <v>0</v>
      </c>
    </row>
    <row r="350" spans="1:8" ht="26.25">
      <c r="A350" s="148" t="s">
        <v>492</v>
      </c>
      <c r="B350" s="51" t="s">
        <v>114</v>
      </c>
      <c r="C350" s="51" t="s">
        <v>99</v>
      </c>
      <c r="D350" s="52" t="s">
        <v>412</v>
      </c>
      <c r="E350" s="51"/>
      <c r="F350" s="53">
        <f>SUM(F351)</f>
        <v>3019236.97</v>
      </c>
      <c r="G350" s="53">
        <f>SUM(G351)</f>
        <v>2634899</v>
      </c>
      <c r="H350" s="53">
        <f>SUM(H351)</f>
        <v>0</v>
      </c>
    </row>
    <row r="351" spans="1:8" ht="18" customHeight="1">
      <c r="A351" s="148" t="s">
        <v>65</v>
      </c>
      <c r="B351" s="51" t="s">
        <v>114</v>
      </c>
      <c r="C351" s="51" t="s">
        <v>99</v>
      </c>
      <c r="D351" s="52" t="s">
        <v>412</v>
      </c>
      <c r="E351" s="51" t="s">
        <v>103</v>
      </c>
      <c r="F351" s="53">
        <v>3019236.97</v>
      </c>
      <c r="G351" s="53">
        <v>2634899</v>
      </c>
      <c r="H351" s="53">
        <f>SUM(H352)</f>
        <v>0</v>
      </c>
    </row>
    <row r="352" spans="1:8" ht="39">
      <c r="A352" s="148" t="s">
        <v>496</v>
      </c>
      <c r="B352" s="51" t="s">
        <v>114</v>
      </c>
      <c r="C352" s="51" t="s">
        <v>99</v>
      </c>
      <c r="D352" s="52" t="s">
        <v>495</v>
      </c>
      <c r="E352" s="51"/>
      <c r="F352" s="53">
        <f>SUM(F353)</f>
        <v>95000</v>
      </c>
      <c r="G352" s="53">
        <f>SUM(G353)</f>
        <v>95000</v>
      </c>
      <c r="H352" s="53">
        <f>SUM(H353)</f>
        <v>0</v>
      </c>
    </row>
    <row r="353" spans="1:8" ht="14.25">
      <c r="A353" s="148" t="s">
        <v>124</v>
      </c>
      <c r="B353" s="51" t="s">
        <v>114</v>
      </c>
      <c r="C353" s="51" t="s">
        <v>99</v>
      </c>
      <c r="D353" s="52" t="s">
        <v>495</v>
      </c>
      <c r="E353" s="51" t="s">
        <v>123</v>
      </c>
      <c r="F353" s="53">
        <v>95000</v>
      </c>
      <c r="G353" s="53">
        <v>95000</v>
      </c>
      <c r="H353" s="53">
        <v>0</v>
      </c>
    </row>
    <row r="354" spans="1:8" ht="39">
      <c r="A354" s="148" t="s">
        <v>756</v>
      </c>
      <c r="B354" s="51" t="s">
        <v>114</v>
      </c>
      <c r="C354" s="51" t="s">
        <v>99</v>
      </c>
      <c r="D354" s="52" t="s">
        <v>757</v>
      </c>
      <c r="E354" s="51"/>
      <c r="F354" s="53">
        <f>SUM(F355+F356)</f>
        <v>468000</v>
      </c>
      <c r="G354" s="53">
        <f>SUM(G355+G356)</f>
        <v>468000</v>
      </c>
      <c r="H354" s="53">
        <f>SUM(H355+H356)</f>
        <v>0</v>
      </c>
    </row>
    <row r="355" spans="1:8" ht="26.25">
      <c r="A355" s="148" t="s">
        <v>65</v>
      </c>
      <c r="B355" s="51" t="s">
        <v>114</v>
      </c>
      <c r="C355" s="51" t="s">
        <v>99</v>
      </c>
      <c r="D355" s="52" t="s">
        <v>757</v>
      </c>
      <c r="E355" s="51" t="s">
        <v>103</v>
      </c>
      <c r="F355" s="53">
        <v>431500</v>
      </c>
      <c r="G355" s="53">
        <v>431500</v>
      </c>
      <c r="H355" s="78">
        <v>0</v>
      </c>
    </row>
    <row r="356" spans="1:8" ht="12.75" customHeight="1">
      <c r="A356" s="148" t="s">
        <v>124</v>
      </c>
      <c r="B356" s="51" t="s">
        <v>114</v>
      </c>
      <c r="C356" s="51" t="s">
        <v>99</v>
      </c>
      <c r="D356" s="52" t="s">
        <v>757</v>
      </c>
      <c r="E356" s="51" t="s">
        <v>123</v>
      </c>
      <c r="F356" s="53">
        <v>36500</v>
      </c>
      <c r="G356" s="53">
        <v>36500</v>
      </c>
      <c r="H356" s="78">
        <v>0</v>
      </c>
    </row>
    <row r="357" spans="1:8" ht="69" customHeight="1">
      <c r="A357" s="148" t="s">
        <v>782</v>
      </c>
      <c r="B357" s="51" t="s">
        <v>114</v>
      </c>
      <c r="C357" s="51" t="s">
        <v>99</v>
      </c>
      <c r="D357" s="52" t="s">
        <v>783</v>
      </c>
      <c r="E357" s="18"/>
      <c r="F357" s="53">
        <f>SUM(F358)</f>
        <v>6284000</v>
      </c>
      <c r="G357" s="53">
        <f>SUM(G358)</f>
        <v>6284000</v>
      </c>
      <c r="H357" s="53">
        <f>SUM(H358)</f>
        <v>0</v>
      </c>
    </row>
    <row r="358" spans="1:8" ht="27.75" customHeight="1">
      <c r="A358" s="148" t="s">
        <v>784</v>
      </c>
      <c r="B358" s="51" t="s">
        <v>114</v>
      </c>
      <c r="C358" s="51" t="s">
        <v>99</v>
      </c>
      <c r="D358" s="52" t="s">
        <v>783</v>
      </c>
      <c r="E358" s="18" t="s">
        <v>103</v>
      </c>
      <c r="F358" s="53">
        <v>6284000</v>
      </c>
      <c r="G358" s="53">
        <v>6284000</v>
      </c>
      <c r="H358" s="53">
        <v>0</v>
      </c>
    </row>
    <row r="359" spans="1:8" ht="39" customHeight="1">
      <c r="A359" s="148" t="s">
        <v>477</v>
      </c>
      <c r="B359" s="51" t="s">
        <v>114</v>
      </c>
      <c r="C359" s="51" t="s">
        <v>99</v>
      </c>
      <c r="D359" s="52" t="s">
        <v>478</v>
      </c>
      <c r="E359" s="51"/>
      <c r="F359" s="53">
        <f>SUM(F360)</f>
        <v>11435349</v>
      </c>
      <c r="G359" s="53">
        <f>SUM(G360)</f>
        <v>11423626</v>
      </c>
      <c r="H359" s="53">
        <f>SUM(H360)</f>
        <v>0</v>
      </c>
    </row>
    <row r="360" spans="1:8" ht="16.5" customHeight="1">
      <c r="A360" s="148" t="s">
        <v>65</v>
      </c>
      <c r="B360" s="51" t="s">
        <v>114</v>
      </c>
      <c r="C360" s="51" t="s">
        <v>99</v>
      </c>
      <c r="D360" s="52" t="s">
        <v>478</v>
      </c>
      <c r="E360" s="51" t="s">
        <v>103</v>
      </c>
      <c r="F360" s="53">
        <v>11435349</v>
      </c>
      <c r="G360" s="53">
        <v>11423626</v>
      </c>
      <c r="H360" s="78">
        <v>0</v>
      </c>
    </row>
    <row r="361" spans="1:8" ht="30" customHeight="1">
      <c r="A361" s="148" t="s">
        <v>481</v>
      </c>
      <c r="B361" s="51" t="s">
        <v>114</v>
      </c>
      <c r="C361" s="51" t="s">
        <v>99</v>
      </c>
      <c r="D361" s="52" t="s">
        <v>435</v>
      </c>
      <c r="E361" s="51"/>
      <c r="F361" s="53">
        <f>SUM(F362)</f>
        <v>11207649</v>
      </c>
      <c r="G361" s="53">
        <f>SUM(G362)</f>
        <v>10000000</v>
      </c>
      <c r="H361" s="53">
        <v>0</v>
      </c>
    </row>
    <row r="362" spans="1:8" ht="26.25">
      <c r="A362" s="148" t="s">
        <v>173</v>
      </c>
      <c r="B362" s="51" t="s">
        <v>114</v>
      </c>
      <c r="C362" s="51" t="s">
        <v>99</v>
      </c>
      <c r="D362" s="52" t="s">
        <v>435</v>
      </c>
      <c r="E362" s="51" t="s">
        <v>86</v>
      </c>
      <c r="F362" s="53">
        <v>11207649</v>
      </c>
      <c r="G362" s="323">
        <v>10000000</v>
      </c>
      <c r="H362" s="123">
        <v>0</v>
      </c>
    </row>
    <row r="363" spans="1:8" ht="26.25">
      <c r="A363" s="148" t="s">
        <v>59</v>
      </c>
      <c r="B363" s="51" t="s">
        <v>114</v>
      </c>
      <c r="C363" s="51" t="s">
        <v>99</v>
      </c>
      <c r="D363" s="52" t="s">
        <v>60</v>
      </c>
      <c r="E363" s="51"/>
      <c r="F363" s="53">
        <f>SUM(F364+F365)</f>
        <v>2710312</v>
      </c>
      <c r="G363" s="53">
        <f>SUM(G364+G365)</f>
        <v>2710312</v>
      </c>
      <c r="H363" s="53">
        <f>SUM(H364+H365)</f>
        <v>0</v>
      </c>
    </row>
    <row r="364" spans="1:8" ht="40.5" customHeight="1">
      <c r="A364" s="148" t="s">
        <v>159</v>
      </c>
      <c r="B364" s="51" t="s">
        <v>114</v>
      </c>
      <c r="C364" s="51" t="s">
        <v>99</v>
      </c>
      <c r="D364" s="52" t="s">
        <v>60</v>
      </c>
      <c r="E364" s="51" t="s">
        <v>100</v>
      </c>
      <c r="F364" s="53">
        <v>2240312</v>
      </c>
      <c r="G364" s="53">
        <v>2240312</v>
      </c>
      <c r="H364" s="78">
        <v>0</v>
      </c>
    </row>
    <row r="365" spans="1:8" ht="14.25">
      <c r="A365" s="148" t="s">
        <v>124</v>
      </c>
      <c r="B365" s="51" t="s">
        <v>114</v>
      </c>
      <c r="C365" s="51" t="s">
        <v>99</v>
      </c>
      <c r="D365" s="52" t="s">
        <v>60</v>
      </c>
      <c r="E365" s="51" t="s">
        <v>123</v>
      </c>
      <c r="F365" s="53">
        <v>470000</v>
      </c>
      <c r="G365" s="53">
        <v>470000</v>
      </c>
      <c r="H365" s="78">
        <v>0</v>
      </c>
    </row>
    <row r="366" spans="1:8" ht="26.25" customHeight="1">
      <c r="A366" s="148" t="s">
        <v>1044</v>
      </c>
      <c r="B366" s="18" t="s">
        <v>114</v>
      </c>
      <c r="C366" s="18" t="s">
        <v>99</v>
      </c>
      <c r="D366" s="21" t="s">
        <v>410</v>
      </c>
      <c r="E366" s="18"/>
      <c r="F366" s="12">
        <f>SUM(F367)</f>
        <v>1774420</v>
      </c>
      <c r="G366" s="12">
        <f>SUM(G367)</f>
        <v>1667637</v>
      </c>
      <c r="H366" s="12">
        <f>SUM(H367)</f>
        <v>0</v>
      </c>
    </row>
    <row r="367" spans="1:8" ht="26.25">
      <c r="A367" s="148" t="s">
        <v>65</v>
      </c>
      <c r="B367" s="18" t="s">
        <v>114</v>
      </c>
      <c r="C367" s="18" t="s">
        <v>99</v>
      </c>
      <c r="D367" s="21" t="s">
        <v>410</v>
      </c>
      <c r="E367" s="18" t="s">
        <v>103</v>
      </c>
      <c r="F367" s="12">
        <v>1774420</v>
      </c>
      <c r="G367" s="12">
        <v>1667637</v>
      </c>
      <c r="H367" s="78">
        <v>0</v>
      </c>
    </row>
    <row r="368" spans="1:8" ht="52.5">
      <c r="A368" s="92" t="s">
        <v>384</v>
      </c>
      <c r="B368" s="18" t="s">
        <v>114</v>
      </c>
      <c r="C368" s="18" t="s">
        <v>99</v>
      </c>
      <c r="D368" s="21" t="s">
        <v>62</v>
      </c>
      <c r="E368" s="18"/>
      <c r="F368" s="12">
        <f>SUM(F369+F370)</f>
        <v>6061718</v>
      </c>
      <c r="G368" s="12">
        <f>SUM(G369+G370)</f>
        <v>4168000</v>
      </c>
      <c r="H368" s="12">
        <f>SUM(H369+H370)</f>
        <v>0</v>
      </c>
    </row>
    <row r="369" spans="1:8" ht="30" customHeight="1">
      <c r="A369" s="148" t="s">
        <v>65</v>
      </c>
      <c r="B369" s="18" t="s">
        <v>114</v>
      </c>
      <c r="C369" s="18" t="s">
        <v>99</v>
      </c>
      <c r="D369" s="21" t="s">
        <v>63</v>
      </c>
      <c r="E369" s="18" t="s">
        <v>103</v>
      </c>
      <c r="F369" s="12">
        <v>2934000</v>
      </c>
      <c r="G369" s="12">
        <v>2934000</v>
      </c>
      <c r="H369" s="12">
        <v>0</v>
      </c>
    </row>
    <row r="370" spans="1:8" ht="16.5" customHeight="1">
      <c r="A370" s="148" t="s">
        <v>124</v>
      </c>
      <c r="B370" s="18" t="s">
        <v>114</v>
      </c>
      <c r="C370" s="18" t="s">
        <v>99</v>
      </c>
      <c r="D370" s="21" t="s">
        <v>63</v>
      </c>
      <c r="E370" s="18" t="s">
        <v>123</v>
      </c>
      <c r="F370" s="12">
        <v>3127718</v>
      </c>
      <c r="G370" s="12">
        <v>1234000</v>
      </c>
      <c r="H370" s="12">
        <v>0</v>
      </c>
    </row>
    <row r="371" spans="1:9" ht="42.75" customHeight="1">
      <c r="A371" s="188" t="s">
        <v>393</v>
      </c>
      <c r="B371" s="17" t="s">
        <v>114</v>
      </c>
      <c r="C371" s="17" t="s">
        <v>99</v>
      </c>
      <c r="D371" s="20" t="s">
        <v>255</v>
      </c>
      <c r="E371" s="17"/>
      <c r="F371" s="33">
        <f>SUM(F372+F391+F388+F384+F399+F380)</f>
        <v>317813875</v>
      </c>
      <c r="G371" s="33">
        <f>SUM(G372+G391+G388+G384+G399+G380)</f>
        <v>335072096</v>
      </c>
      <c r="H371" s="33">
        <f>SUM(H372+H391+H388+H384+H399)</f>
        <v>405956941</v>
      </c>
      <c r="I371" s="132"/>
    </row>
    <row r="372" spans="1:8" ht="26.25">
      <c r="A372" s="148" t="s">
        <v>359</v>
      </c>
      <c r="B372" s="18" t="s">
        <v>114</v>
      </c>
      <c r="C372" s="18" t="s">
        <v>99</v>
      </c>
      <c r="D372" s="21" t="s">
        <v>313</v>
      </c>
      <c r="E372" s="18"/>
      <c r="F372" s="12">
        <f>SUM(F373+F376+F378)</f>
        <v>287878697</v>
      </c>
      <c r="G372" s="12">
        <f>SUM(G373+G376+G378)</f>
        <v>305979557</v>
      </c>
      <c r="H372" s="12">
        <f>SUM(H373+H376+H378+H380)</f>
        <v>0</v>
      </c>
    </row>
    <row r="373" spans="1:8" ht="92.25">
      <c r="A373" s="92" t="s">
        <v>469</v>
      </c>
      <c r="B373" s="18" t="s">
        <v>114</v>
      </c>
      <c r="C373" s="18" t="s">
        <v>99</v>
      </c>
      <c r="D373" s="21" t="s">
        <v>317</v>
      </c>
      <c r="E373" s="18"/>
      <c r="F373" s="12">
        <f>SUM(F374:F375)</f>
        <v>270936977</v>
      </c>
      <c r="G373" s="12">
        <f>SUM(G374:G375)</f>
        <v>289037837</v>
      </c>
      <c r="H373" s="12">
        <f>SUM(H374:H375)</f>
        <v>0</v>
      </c>
    </row>
    <row r="374" spans="1:8" ht="40.5" customHeight="1">
      <c r="A374" s="148" t="s">
        <v>159</v>
      </c>
      <c r="B374" s="18" t="s">
        <v>114</v>
      </c>
      <c r="C374" s="18" t="s">
        <v>99</v>
      </c>
      <c r="D374" s="21" t="s">
        <v>318</v>
      </c>
      <c r="E374" s="18" t="s">
        <v>100</v>
      </c>
      <c r="F374" s="12">
        <v>264061040</v>
      </c>
      <c r="G374" s="78">
        <v>282161900</v>
      </c>
      <c r="H374" s="78">
        <v>0</v>
      </c>
    </row>
    <row r="375" spans="1:8" ht="17.25" customHeight="1">
      <c r="A375" s="148" t="s">
        <v>65</v>
      </c>
      <c r="B375" s="18" t="s">
        <v>114</v>
      </c>
      <c r="C375" s="18" t="s">
        <v>99</v>
      </c>
      <c r="D375" s="21" t="s">
        <v>318</v>
      </c>
      <c r="E375" s="18" t="s">
        <v>103</v>
      </c>
      <c r="F375" s="12">
        <v>6875937</v>
      </c>
      <c r="G375" s="78">
        <v>6875937</v>
      </c>
      <c r="H375" s="78">
        <v>0</v>
      </c>
    </row>
    <row r="376" spans="1:8" ht="42" customHeight="1">
      <c r="A376" s="148" t="s">
        <v>501</v>
      </c>
      <c r="B376" s="18" t="s">
        <v>114</v>
      </c>
      <c r="C376" s="18" t="s">
        <v>99</v>
      </c>
      <c r="D376" s="21" t="s">
        <v>1013</v>
      </c>
      <c r="E376" s="18"/>
      <c r="F376" s="12">
        <f>SUM(F377)</f>
        <v>16092720</v>
      </c>
      <c r="G376" s="12">
        <f>SUM(G377)</f>
        <v>16092720</v>
      </c>
      <c r="H376" s="12">
        <f>SUM(H377)</f>
        <v>0</v>
      </c>
    </row>
    <row r="377" spans="1:8" ht="52.5">
      <c r="A377" s="148" t="s">
        <v>159</v>
      </c>
      <c r="B377" s="18" t="s">
        <v>114</v>
      </c>
      <c r="C377" s="18" t="s">
        <v>99</v>
      </c>
      <c r="D377" s="21" t="s">
        <v>1013</v>
      </c>
      <c r="E377" s="18" t="s">
        <v>100</v>
      </c>
      <c r="F377" s="12">
        <v>16092720</v>
      </c>
      <c r="G377" s="78">
        <v>16092720</v>
      </c>
      <c r="H377" s="78">
        <v>0</v>
      </c>
    </row>
    <row r="378" spans="1:8" ht="26.25">
      <c r="A378" s="92" t="s">
        <v>163</v>
      </c>
      <c r="B378" s="18" t="s">
        <v>114</v>
      </c>
      <c r="C378" s="18" t="s">
        <v>99</v>
      </c>
      <c r="D378" s="21" t="s">
        <v>785</v>
      </c>
      <c r="E378" s="18"/>
      <c r="F378" s="12">
        <f>SUM(F379)</f>
        <v>849000</v>
      </c>
      <c r="G378" s="12">
        <f>SUM(G379)</f>
        <v>849000</v>
      </c>
      <c r="H378" s="12">
        <f>SUM(H379)</f>
        <v>0</v>
      </c>
    </row>
    <row r="379" spans="1:8" ht="52.5">
      <c r="A379" s="92" t="s">
        <v>159</v>
      </c>
      <c r="B379" s="18" t="s">
        <v>114</v>
      </c>
      <c r="C379" s="18" t="s">
        <v>99</v>
      </c>
      <c r="D379" s="21" t="s">
        <v>785</v>
      </c>
      <c r="E379" s="18" t="s">
        <v>100</v>
      </c>
      <c r="F379" s="12">
        <v>849000</v>
      </c>
      <c r="G379" s="12">
        <v>849000</v>
      </c>
      <c r="H379" s="78">
        <v>0</v>
      </c>
    </row>
    <row r="380" spans="1:9" ht="14.25">
      <c r="A380" s="92" t="s">
        <v>926</v>
      </c>
      <c r="B380" s="18" t="s">
        <v>114</v>
      </c>
      <c r="C380" s="18" t="s">
        <v>99</v>
      </c>
      <c r="D380" s="21" t="s">
        <v>929</v>
      </c>
      <c r="E380" s="18"/>
      <c r="F380" s="12">
        <f aca="true" t="shared" si="31" ref="F380:H382">SUM(F381)</f>
        <v>3103752</v>
      </c>
      <c r="G380" s="12">
        <f t="shared" si="31"/>
        <v>3059620</v>
      </c>
      <c r="H380" s="12">
        <f t="shared" si="31"/>
        <v>0</v>
      </c>
      <c r="I380" s="132"/>
    </row>
    <row r="381" spans="1:8" ht="18" customHeight="1">
      <c r="A381" s="92" t="s">
        <v>927</v>
      </c>
      <c r="B381" s="18" t="s">
        <v>114</v>
      </c>
      <c r="C381" s="18" t="s">
        <v>99</v>
      </c>
      <c r="D381" s="21" t="s">
        <v>930</v>
      </c>
      <c r="E381" s="18"/>
      <c r="F381" s="12">
        <f t="shared" si="31"/>
        <v>3103752</v>
      </c>
      <c r="G381" s="12">
        <f t="shared" si="31"/>
        <v>3059620</v>
      </c>
      <c r="H381" s="12">
        <f t="shared" si="31"/>
        <v>0</v>
      </c>
    </row>
    <row r="382" spans="1:8" ht="41.25" customHeight="1">
      <c r="A382" s="92" t="s">
        <v>931</v>
      </c>
      <c r="B382" s="18" t="s">
        <v>114</v>
      </c>
      <c r="C382" s="18" t="s">
        <v>99</v>
      </c>
      <c r="D382" s="21" t="s">
        <v>928</v>
      </c>
      <c r="E382" s="18"/>
      <c r="F382" s="12">
        <f t="shared" si="31"/>
        <v>3103752</v>
      </c>
      <c r="G382" s="12">
        <f t="shared" si="31"/>
        <v>3059620</v>
      </c>
      <c r="H382" s="12">
        <f t="shared" si="31"/>
        <v>0</v>
      </c>
    </row>
    <row r="383" spans="1:8" ht="52.5">
      <c r="A383" s="92" t="s">
        <v>159</v>
      </c>
      <c r="B383" s="18" t="s">
        <v>114</v>
      </c>
      <c r="C383" s="18" t="s">
        <v>99</v>
      </c>
      <c r="D383" s="21" t="s">
        <v>928</v>
      </c>
      <c r="E383" s="18" t="s">
        <v>100</v>
      </c>
      <c r="F383" s="12">
        <v>3103752</v>
      </c>
      <c r="G383" s="12">
        <v>3059620</v>
      </c>
      <c r="H383" s="131">
        <v>0</v>
      </c>
    </row>
    <row r="384" spans="1:8" ht="41.25" customHeight="1">
      <c r="A384" s="148" t="s">
        <v>780</v>
      </c>
      <c r="B384" s="18" t="s">
        <v>114</v>
      </c>
      <c r="C384" s="18" t="s">
        <v>99</v>
      </c>
      <c r="D384" s="21" t="s">
        <v>786</v>
      </c>
      <c r="E384" s="18"/>
      <c r="F384" s="12">
        <f>SUM(F385:F387)</f>
        <v>17991253</v>
      </c>
      <c r="G384" s="12">
        <f>SUM(G385:G387)</f>
        <v>17991253</v>
      </c>
      <c r="H384" s="12">
        <f>SUM(H385:H387)</f>
        <v>0</v>
      </c>
    </row>
    <row r="385" spans="1:8" ht="39" customHeight="1">
      <c r="A385" s="148" t="s">
        <v>159</v>
      </c>
      <c r="B385" s="18" t="s">
        <v>114</v>
      </c>
      <c r="C385" s="18" t="s">
        <v>99</v>
      </c>
      <c r="D385" s="21" t="s">
        <v>786</v>
      </c>
      <c r="E385" s="18" t="s">
        <v>100</v>
      </c>
      <c r="F385" s="12">
        <v>13672303</v>
      </c>
      <c r="G385" s="12">
        <v>13672303</v>
      </c>
      <c r="H385" s="131">
        <v>0</v>
      </c>
    </row>
    <row r="386" spans="1:8" ht="26.25">
      <c r="A386" s="148" t="s">
        <v>65</v>
      </c>
      <c r="B386" s="18" t="s">
        <v>114</v>
      </c>
      <c r="C386" s="18" t="s">
        <v>99</v>
      </c>
      <c r="D386" s="21" t="s">
        <v>786</v>
      </c>
      <c r="E386" s="18" t="s">
        <v>103</v>
      </c>
      <c r="F386" s="12">
        <v>10950</v>
      </c>
      <c r="G386" s="12">
        <v>10950</v>
      </c>
      <c r="H386" s="131">
        <v>0</v>
      </c>
    </row>
    <row r="387" spans="1:8" ht="14.25">
      <c r="A387" s="148" t="s">
        <v>124</v>
      </c>
      <c r="B387" s="18" t="s">
        <v>114</v>
      </c>
      <c r="C387" s="18" t="s">
        <v>99</v>
      </c>
      <c r="D387" s="21" t="s">
        <v>786</v>
      </c>
      <c r="E387" s="18" t="s">
        <v>123</v>
      </c>
      <c r="F387" s="12">
        <v>4308000</v>
      </c>
      <c r="G387" s="12">
        <v>4308000</v>
      </c>
      <c r="H387" s="131">
        <v>0</v>
      </c>
    </row>
    <row r="388" spans="1:8" ht="18" customHeight="1">
      <c r="A388" s="148" t="s">
        <v>509</v>
      </c>
      <c r="B388" s="18" t="s">
        <v>114</v>
      </c>
      <c r="C388" s="18" t="s">
        <v>99</v>
      </c>
      <c r="D388" s="202" t="s">
        <v>510</v>
      </c>
      <c r="E388" s="18"/>
      <c r="F388" s="12">
        <f aca="true" t="shared" si="32" ref="F388:H389">SUM(F389)</f>
        <v>0</v>
      </c>
      <c r="G388" s="12">
        <f t="shared" si="32"/>
        <v>4507770</v>
      </c>
      <c r="H388" s="12">
        <f t="shared" si="32"/>
        <v>0</v>
      </c>
    </row>
    <row r="389" spans="1:8" ht="118.5">
      <c r="A389" s="148" t="s">
        <v>1036</v>
      </c>
      <c r="B389" s="18" t="s">
        <v>114</v>
      </c>
      <c r="C389" s="18" t="s">
        <v>99</v>
      </c>
      <c r="D389" s="21" t="s">
        <v>935</v>
      </c>
      <c r="E389" s="18"/>
      <c r="F389" s="12">
        <f t="shared" si="32"/>
        <v>0</v>
      </c>
      <c r="G389" s="12">
        <f t="shared" si="32"/>
        <v>4507770</v>
      </c>
      <c r="H389" s="12">
        <f t="shared" si="32"/>
        <v>0</v>
      </c>
    </row>
    <row r="390" spans="1:8" ht="27" customHeight="1">
      <c r="A390" s="148" t="s">
        <v>65</v>
      </c>
      <c r="B390" s="18" t="s">
        <v>114</v>
      </c>
      <c r="C390" s="18" t="s">
        <v>99</v>
      </c>
      <c r="D390" s="21" t="s">
        <v>935</v>
      </c>
      <c r="E390" s="18" t="s">
        <v>103</v>
      </c>
      <c r="F390" s="12">
        <v>0</v>
      </c>
      <c r="G390" s="78">
        <v>4507770</v>
      </c>
      <c r="H390" s="78">
        <v>0</v>
      </c>
    </row>
    <row r="391" spans="1:8" ht="14.25">
      <c r="A391" s="190" t="s">
        <v>439</v>
      </c>
      <c r="B391" s="18" t="s">
        <v>114</v>
      </c>
      <c r="C391" s="18" t="s">
        <v>99</v>
      </c>
      <c r="D391" s="21" t="s">
        <v>437</v>
      </c>
      <c r="E391" s="18"/>
      <c r="F391" s="12">
        <f aca="true" t="shared" si="33" ref="F391:H392">SUM(F392)</f>
        <v>8840173</v>
      </c>
      <c r="G391" s="12">
        <f t="shared" si="33"/>
        <v>3533896</v>
      </c>
      <c r="H391" s="12">
        <v>0</v>
      </c>
    </row>
    <row r="392" spans="1:8" ht="78.75">
      <c r="A392" s="190" t="s">
        <v>933</v>
      </c>
      <c r="B392" s="18" t="s">
        <v>114</v>
      </c>
      <c r="C392" s="18" t="s">
        <v>99</v>
      </c>
      <c r="D392" s="21" t="s">
        <v>932</v>
      </c>
      <c r="E392" s="18"/>
      <c r="F392" s="12">
        <f t="shared" si="33"/>
        <v>8840173</v>
      </c>
      <c r="G392" s="12">
        <f t="shared" si="33"/>
        <v>3533896</v>
      </c>
      <c r="H392" s="12">
        <f t="shared" si="33"/>
        <v>0</v>
      </c>
    </row>
    <row r="393" spans="1:8" ht="26.25">
      <c r="A393" s="190" t="s">
        <v>65</v>
      </c>
      <c r="B393" s="18" t="s">
        <v>114</v>
      </c>
      <c r="C393" s="18" t="s">
        <v>99</v>
      </c>
      <c r="D393" s="21" t="s">
        <v>932</v>
      </c>
      <c r="E393" s="18" t="s">
        <v>103</v>
      </c>
      <c r="F393" s="12">
        <v>8840173</v>
      </c>
      <c r="G393" s="286">
        <v>3533896</v>
      </c>
      <c r="H393" s="131">
        <v>0</v>
      </c>
    </row>
    <row r="394" spans="1:8" ht="26.25">
      <c r="A394" s="188" t="s">
        <v>372</v>
      </c>
      <c r="B394" s="17" t="s">
        <v>114</v>
      </c>
      <c r="C394" s="17" t="s">
        <v>99</v>
      </c>
      <c r="D394" s="20" t="s">
        <v>373</v>
      </c>
      <c r="E394" s="17"/>
      <c r="F394" s="33">
        <f aca="true" t="shared" si="34" ref="F394:H397">SUM(F395)</f>
        <v>44800</v>
      </c>
      <c r="G394" s="33">
        <f t="shared" si="34"/>
        <v>44800</v>
      </c>
      <c r="H394" s="33">
        <f t="shared" si="34"/>
        <v>44800</v>
      </c>
    </row>
    <row r="395" spans="1:8" ht="39">
      <c r="A395" s="148" t="s">
        <v>386</v>
      </c>
      <c r="B395" s="18" t="s">
        <v>114</v>
      </c>
      <c r="C395" s="18" t="s">
        <v>99</v>
      </c>
      <c r="D395" s="21" t="s">
        <v>374</v>
      </c>
      <c r="E395" s="18"/>
      <c r="F395" s="12">
        <f t="shared" si="34"/>
        <v>44800</v>
      </c>
      <c r="G395" s="12">
        <f t="shared" si="34"/>
        <v>44800</v>
      </c>
      <c r="H395" s="12">
        <f t="shared" si="34"/>
        <v>44800</v>
      </c>
    </row>
    <row r="396" spans="1:8" ht="39">
      <c r="A396" s="148" t="s">
        <v>375</v>
      </c>
      <c r="B396" s="18" t="s">
        <v>114</v>
      </c>
      <c r="C396" s="18" t="s">
        <v>99</v>
      </c>
      <c r="D396" s="21" t="s">
        <v>376</v>
      </c>
      <c r="E396" s="18"/>
      <c r="F396" s="12">
        <f t="shared" si="34"/>
        <v>44800</v>
      </c>
      <c r="G396" s="12">
        <f t="shared" si="34"/>
        <v>44800</v>
      </c>
      <c r="H396" s="12">
        <f t="shared" si="34"/>
        <v>44800</v>
      </c>
    </row>
    <row r="397" spans="1:8" ht="26.25">
      <c r="A397" s="148" t="s">
        <v>163</v>
      </c>
      <c r="B397" s="18" t="s">
        <v>114</v>
      </c>
      <c r="C397" s="18" t="s">
        <v>99</v>
      </c>
      <c r="D397" s="21" t="s">
        <v>383</v>
      </c>
      <c r="E397" s="18"/>
      <c r="F397" s="12">
        <f t="shared" si="34"/>
        <v>44800</v>
      </c>
      <c r="G397" s="12">
        <f t="shared" si="34"/>
        <v>44800</v>
      </c>
      <c r="H397" s="12">
        <f t="shared" si="34"/>
        <v>44800</v>
      </c>
    </row>
    <row r="398" spans="1:8" ht="27" customHeight="1">
      <c r="A398" s="148" t="s">
        <v>65</v>
      </c>
      <c r="B398" s="18" t="s">
        <v>114</v>
      </c>
      <c r="C398" s="18" t="s">
        <v>99</v>
      </c>
      <c r="D398" s="21" t="s">
        <v>383</v>
      </c>
      <c r="E398" s="18" t="s">
        <v>103</v>
      </c>
      <c r="F398" s="12">
        <v>44800</v>
      </c>
      <c r="G398" s="12">
        <v>44800</v>
      </c>
      <c r="H398" s="12">
        <v>44800</v>
      </c>
    </row>
    <row r="399" spans="1:8" ht="26.25">
      <c r="A399" s="121" t="s">
        <v>139</v>
      </c>
      <c r="B399" s="18" t="s">
        <v>114</v>
      </c>
      <c r="C399" s="18" t="s">
        <v>99</v>
      </c>
      <c r="D399" s="20" t="s">
        <v>217</v>
      </c>
      <c r="E399" s="18"/>
      <c r="F399" s="12">
        <f>SUM(F400)</f>
        <v>0</v>
      </c>
      <c r="G399" s="12">
        <f>SUM(G400)</f>
        <v>0</v>
      </c>
      <c r="H399" s="12">
        <f>SUM(H400)</f>
        <v>405956941</v>
      </c>
    </row>
    <row r="400" spans="1:8" ht="27.75" customHeight="1">
      <c r="A400" s="92" t="s">
        <v>140</v>
      </c>
      <c r="B400" s="18" t="s">
        <v>114</v>
      </c>
      <c r="C400" s="18" t="s">
        <v>99</v>
      </c>
      <c r="D400" s="21" t="s">
        <v>218</v>
      </c>
      <c r="E400" s="18"/>
      <c r="F400" s="12">
        <f>SUM(F401+F403+F405+F407+F411+F413+F415+F417+F420+F426+F428+F430+F433+F435+F438+F441+F443)</f>
        <v>0</v>
      </c>
      <c r="G400" s="12">
        <f>SUM(G401+G403+G405+G407+G411+G413+G415+G417+G420+G426+G428+G430+G433+G435+G438+G441+G443)</f>
        <v>0</v>
      </c>
      <c r="H400" s="12">
        <f>SUM(H401+H403+H405+H407+H411+H413+H415+H417+H420+H422+H426+H428+H430+H433+H435+H438+H441+H443)</f>
        <v>405956941</v>
      </c>
    </row>
    <row r="401" spans="1:8" ht="26.25">
      <c r="A401" s="92" t="s">
        <v>422</v>
      </c>
      <c r="B401" s="18" t="s">
        <v>114</v>
      </c>
      <c r="C401" s="18" t="s">
        <v>99</v>
      </c>
      <c r="D401" s="21" t="s">
        <v>974</v>
      </c>
      <c r="E401" s="18"/>
      <c r="F401" s="12">
        <f>SUM(F402)</f>
        <v>0</v>
      </c>
      <c r="G401" s="12">
        <f>SUM(G402)</f>
        <v>0</v>
      </c>
      <c r="H401" s="12">
        <f>SUM(H402)</f>
        <v>290319</v>
      </c>
    </row>
    <row r="402" spans="1:8" ht="52.5">
      <c r="A402" s="148" t="s">
        <v>159</v>
      </c>
      <c r="B402" s="18" t="s">
        <v>114</v>
      </c>
      <c r="C402" s="18" t="s">
        <v>99</v>
      </c>
      <c r="D402" s="21" t="s">
        <v>974</v>
      </c>
      <c r="E402" s="18" t="s">
        <v>100</v>
      </c>
      <c r="F402" s="12">
        <v>0</v>
      </c>
      <c r="G402" s="12">
        <v>0</v>
      </c>
      <c r="H402" s="78">
        <v>290319</v>
      </c>
    </row>
    <row r="403" spans="1:8" ht="44.25" customHeight="1">
      <c r="A403" s="92" t="s">
        <v>464</v>
      </c>
      <c r="B403" s="18" t="s">
        <v>114</v>
      </c>
      <c r="C403" s="18" t="s">
        <v>99</v>
      </c>
      <c r="D403" s="21" t="s">
        <v>978</v>
      </c>
      <c r="E403" s="18"/>
      <c r="F403" s="12">
        <f>SUM(F404)</f>
        <v>0</v>
      </c>
      <c r="G403" s="12">
        <v>0</v>
      </c>
      <c r="H403" s="12">
        <f>SUM(H404)</f>
        <v>1012061</v>
      </c>
    </row>
    <row r="404" spans="1:8" ht="26.25">
      <c r="A404" s="148" t="s">
        <v>65</v>
      </c>
      <c r="B404" s="18" t="s">
        <v>114</v>
      </c>
      <c r="C404" s="18" t="s">
        <v>99</v>
      </c>
      <c r="D404" s="21" t="s">
        <v>978</v>
      </c>
      <c r="E404" s="18" t="s">
        <v>103</v>
      </c>
      <c r="F404" s="12">
        <v>0</v>
      </c>
      <c r="G404" s="12">
        <v>0</v>
      </c>
      <c r="H404" s="293">
        <v>1012061</v>
      </c>
    </row>
    <row r="405" spans="1:8" ht="57" customHeight="1">
      <c r="A405" s="92" t="s">
        <v>465</v>
      </c>
      <c r="B405" s="18" t="s">
        <v>114</v>
      </c>
      <c r="C405" s="18" t="s">
        <v>99</v>
      </c>
      <c r="D405" s="21" t="s">
        <v>979</v>
      </c>
      <c r="E405" s="18"/>
      <c r="F405" s="12">
        <f>SUM(F406)</f>
        <v>0</v>
      </c>
      <c r="G405" s="12">
        <f>SUM(G406)</f>
        <v>0</v>
      </c>
      <c r="H405" s="12">
        <f>SUM(H406)</f>
        <v>626282</v>
      </c>
    </row>
    <row r="406" spans="1:8" ht="26.25">
      <c r="A406" s="148" t="s">
        <v>65</v>
      </c>
      <c r="B406" s="18" t="s">
        <v>114</v>
      </c>
      <c r="C406" s="18" t="s">
        <v>99</v>
      </c>
      <c r="D406" s="21" t="s">
        <v>979</v>
      </c>
      <c r="E406" s="18" t="s">
        <v>103</v>
      </c>
      <c r="F406" s="12">
        <v>0</v>
      </c>
      <c r="G406" s="12">
        <v>0</v>
      </c>
      <c r="H406" s="12">
        <v>626282</v>
      </c>
    </row>
    <row r="407" spans="1:8" ht="26.25">
      <c r="A407" s="148" t="s">
        <v>163</v>
      </c>
      <c r="B407" s="18" t="s">
        <v>114</v>
      </c>
      <c r="C407" s="18" t="s">
        <v>99</v>
      </c>
      <c r="D407" s="21" t="s">
        <v>219</v>
      </c>
      <c r="E407" s="18"/>
      <c r="F407" s="12">
        <f>SUM(F408+F409+F410)</f>
        <v>0</v>
      </c>
      <c r="G407" s="12">
        <f>SUM(G408+G409+G410)</f>
        <v>0</v>
      </c>
      <c r="H407" s="12">
        <f>SUM(H408+H409+H410)</f>
        <v>37445898</v>
      </c>
    </row>
    <row r="408" spans="1:8" ht="52.5">
      <c r="A408" s="148" t="s">
        <v>159</v>
      </c>
      <c r="B408" s="18" t="s">
        <v>114</v>
      </c>
      <c r="C408" s="18" t="s">
        <v>99</v>
      </c>
      <c r="D408" s="21" t="s">
        <v>219</v>
      </c>
      <c r="E408" s="18" t="s">
        <v>100</v>
      </c>
      <c r="F408" s="12">
        <v>0</v>
      </c>
      <c r="G408" s="12">
        <v>0</v>
      </c>
      <c r="H408" s="78">
        <v>849000</v>
      </c>
    </row>
    <row r="409" spans="1:8" s="14" customFormat="1" ht="26.25">
      <c r="A409" s="148" t="s">
        <v>65</v>
      </c>
      <c r="B409" s="18" t="s">
        <v>114</v>
      </c>
      <c r="C409" s="18" t="s">
        <v>99</v>
      </c>
      <c r="D409" s="21" t="s">
        <v>219</v>
      </c>
      <c r="E409" s="18" t="s">
        <v>103</v>
      </c>
      <c r="F409" s="12">
        <v>0</v>
      </c>
      <c r="G409" s="12">
        <v>0</v>
      </c>
      <c r="H409" s="12">
        <v>32970221</v>
      </c>
    </row>
    <row r="410" spans="1:8" ht="14.25">
      <c r="A410" s="148" t="s">
        <v>105</v>
      </c>
      <c r="B410" s="18" t="s">
        <v>114</v>
      </c>
      <c r="C410" s="18" t="s">
        <v>99</v>
      </c>
      <c r="D410" s="21" t="s">
        <v>219</v>
      </c>
      <c r="E410" s="18" t="s">
        <v>104</v>
      </c>
      <c r="F410" s="12">
        <v>0</v>
      </c>
      <c r="G410" s="12">
        <v>0</v>
      </c>
      <c r="H410" s="12">
        <v>3626677</v>
      </c>
    </row>
    <row r="411" spans="1:8" ht="39">
      <c r="A411" s="148" t="s">
        <v>417</v>
      </c>
      <c r="B411" s="18" t="s">
        <v>114</v>
      </c>
      <c r="C411" s="18" t="s">
        <v>99</v>
      </c>
      <c r="D411" s="21" t="s">
        <v>980</v>
      </c>
      <c r="E411" s="18"/>
      <c r="F411" s="12">
        <f>SUM(F412)</f>
        <v>0</v>
      </c>
      <c r="G411" s="12">
        <f>SUM(G412)</f>
        <v>0</v>
      </c>
      <c r="H411" s="12">
        <f>SUM(H412)</f>
        <v>100000</v>
      </c>
    </row>
    <row r="412" spans="1:8" ht="30" customHeight="1">
      <c r="A412" s="148" t="s">
        <v>65</v>
      </c>
      <c r="B412" s="18" t="s">
        <v>114</v>
      </c>
      <c r="C412" s="18" t="s">
        <v>99</v>
      </c>
      <c r="D412" s="21" t="s">
        <v>980</v>
      </c>
      <c r="E412" s="18" t="s">
        <v>103</v>
      </c>
      <c r="F412" s="12">
        <v>0</v>
      </c>
      <c r="G412" s="12">
        <v>0</v>
      </c>
      <c r="H412" s="78">
        <v>100000</v>
      </c>
    </row>
    <row r="413" spans="1:8" ht="29.25" customHeight="1">
      <c r="A413" s="148" t="s">
        <v>492</v>
      </c>
      <c r="B413" s="18" t="s">
        <v>114</v>
      </c>
      <c r="C413" s="18" t="s">
        <v>99</v>
      </c>
      <c r="D413" s="21" t="s">
        <v>981</v>
      </c>
      <c r="E413" s="18"/>
      <c r="F413" s="12">
        <f>SUM(F414)</f>
        <v>0</v>
      </c>
      <c r="G413" s="12">
        <f>SUM(G414)</f>
        <v>0</v>
      </c>
      <c r="H413" s="12">
        <f>SUM(H414)</f>
        <v>2634899</v>
      </c>
    </row>
    <row r="414" spans="1:8" ht="30" customHeight="1">
      <c r="A414" s="148" t="s">
        <v>65</v>
      </c>
      <c r="B414" s="18" t="s">
        <v>114</v>
      </c>
      <c r="C414" s="18" t="s">
        <v>99</v>
      </c>
      <c r="D414" s="21" t="s">
        <v>981</v>
      </c>
      <c r="E414" s="18" t="s">
        <v>103</v>
      </c>
      <c r="F414" s="12">
        <v>0</v>
      </c>
      <c r="G414" s="12">
        <v>0</v>
      </c>
      <c r="H414" s="53">
        <v>2634899</v>
      </c>
    </row>
    <row r="415" spans="1:8" ht="41.25" customHeight="1">
      <c r="A415" s="148" t="s">
        <v>496</v>
      </c>
      <c r="B415" s="18" t="s">
        <v>114</v>
      </c>
      <c r="C415" s="18" t="s">
        <v>99</v>
      </c>
      <c r="D415" s="21" t="s">
        <v>982</v>
      </c>
      <c r="E415" s="18"/>
      <c r="F415" s="12">
        <f>SUM(F416)</f>
        <v>0</v>
      </c>
      <c r="G415" s="12">
        <f>SUM(G416)</f>
        <v>0</v>
      </c>
      <c r="H415" s="12">
        <f>SUM(H416)</f>
        <v>95000</v>
      </c>
    </row>
    <row r="416" spans="1:8" ht="15.75" customHeight="1">
      <c r="A416" s="148" t="s">
        <v>124</v>
      </c>
      <c r="B416" s="18" t="s">
        <v>114</v>
      </c>
      <c r="C416" s="18" t="s">
        <v>99</v>
      </c>
      <c r="D416" s="21" t="s">
        <v>982</v>
      </c>
      <c r="E416" s="18" t="s">
        <v>123</v>
      </c>
      <c r="F416" s="12">
        <v>0</v>
      </c>
      <c r="G416" s="12">
        <v>0</v>
      </c>
      <c r="H416" s="53">
        <v>95000</v>
      </c>
    </row>
    <row r="417" spans="1:8" ht="30" customHeight="1">
      <c r="A417" s="148" t="s">
        <v>756</v>
      </c>
      <c r="B417" s="18" t="s">
        <v>114</v>
      </c>
      <c r="C417" s="18" t="s">
        <v>99</v>
      </c>
      <c r="D417" s="21" t="s">
        <v>983</v>
      </c>
      <c r="E417" s="18"/>
      <c r="F417" s="12">
        <f>SUM(F418+F419)</f>
        <v>0</v>
      </c>
      <c r="G417" s="12">
        <f>SUM(G418+G419)</f>
        <v>0</v>
      </c>
      <c r="H417" s="12">
        <f>SUM(H418+H419)</f>
        <v>468000</v>
      </c>
    </row>
    <row r="418" spans="1:8" ht="27.75" customHeight="1">
      <c r="A418" s="148" t="s">
        <v>65</v>
      </c>
      <c r="B418" s="18" t="s">
        <v>114</v>
      </c>
      <c r="C418" s="18" t="s">
        <v>99</v>
      </c>
      <c r="D418" s="21" t="s">
        <v>983</v>
      </c>
      <c r="E418" s="18" t="s">
        <v>103</v>
      </c>
      <c r="F418" s="12">
        <v>0</v>
      </c>
      <c r="G418" s="12">
        <v>0</v>
      </c>
      <c r="H418" s="53">
        <v>431500</v>
      </c>
    </row>
    <row r="419" spans="1:8" ht="18" customHeight="1">
      <c r="A419" s="148" t="s">
        <v>124</v>
      </c>
      <c r="B419" s="18" t="s">
        <v>114</v>
      </c>
      <c r="C419" s="18" t="s">
        <v>99</v>
      </c>
      <c r="D419" s="21" t="s">
        <v>983</v>
      </c>
      <c r="E419" s="18" t="s">
        <v>123</v>
      </c>
      <c r="F419" s="12">
        <v>0</v>
      </c>
      <c r="G419" s="12">
        <v>0</v>
      </c>
      <c r="H419" s="53">
        <v>36500</v>
      </c>
    </row>
    <row r="420" spans="1:8" ht="68.25" customHeight="1">
      <c r="A420" s="148" t="s">
        <v>782</v>
      </c>
      <c r="B420" s="18" t="s">
        <v>114</v>
      </c>
      <c r="C420" s="18" t="s">
        <v>99</v>
      </c>
      <c r="D420" s="21" t="s">
        <v>984</v>
      </c>
      <c r="E420" s="18"/>
      <c r="F420" s="12">
        <f>SUM(F421)</f>
        <v>0</v>
      </c>
      <c r="G420" s="12">
        <f>SUM(G421)</f>
        <v>0</v>
      </c>
      <c r="H420" s="12">
        <f>SUM(H421)</f>
        <v>6284000</v>
      </c>
    </row>
    <row r="421" spans="1:8" ht="31.5" customHeight="1">
      <c r="A421" s="148" t="s">
        <v>784</v>
      </c>
      <c r="B421" s="18" t="s">
        <v>114</v>
      </c>
      <c r="C421" s="18" t="s">
        <v>99</v>
      </c>
      <c r="D421" s="21" t="s">
        <v>984</v>
      </c>
      <c r="E421" s="18" t="s">
        <v>103</v>
      </c>
      <c r="F421" s="12">
        <v>0</v>
      </c>
      <c r="G421" s="12">
        <v>0</v>
      </c>
      <c r="H421" s="53">
        <v>6284000</v>
      </c>
    </row>
    <row r="422" spans="1:8" ht="18" customHeight="1">
      <c r="A422" s="92" t="s">
        <v>926</v>
      </c>
      <c r="B422" s="18" t="s">
        <v>114</v>
      </c>
      <c r="C422" s="18" t="s">
        <v>99</v>
      </c>
      <c r="D422" s="21" t="s">
        <v>985</v>
      </c>
      <c r="E422" s="18"/>
      <c r="F422" s="12">
        <f aca="true" t="shared" si="35" ref="F422:H424">SUM(F423)</f>
        <v>0</v>
      </c>
      <c r="G422" s="12">
        <f t="shared" si="35"/>
        <v>0</v>
      </c>
      <c r="H422" s="12">
        <f t="shared" si="35"/>
        <v>3059620</v>
      </c>
    </row>
    <row r="423" spans="1:8" ht="30.75" customHeight="1">
      <c r="A423" s="92" t="s">
        <v>927</v>
      </c>
      <c r="B423" s="18" t="s">
        <v>114</v>
      </c>
      <c r="C423" s="18" t="s">
        <v>99</v>
      </c>
      <c r="D423" s="21" t="s">
        <v>986</v>
      </c>
      <c r="E423" s="18"/>
      <c r="F423" s="12">
        <f t="shared" si="35"/>
        <v>0</v>
      </c>
      <c r="G423" s="12">
        <f t="shared" si="35"/>
        <v>0</v>
      </c>
      <c r="H423" s="12">
        <f t="shared" si="35"/>
        <v>3059620</v>
      </c>
    </row>
    <row r="424" spans="1:8" ht="42.75" customHeight="1">
      <c r="A424" s="92" t="s">
        <v>931</v>
      </c>
      <c r="B424" s="18" t="s">
        <v>114</v>
      </c>
      <c r="C424" s="18" t="s">
        <v>99</v>
      </c>
      <c r="D424" s="21" t="s">
        <v>987</v>
      </c>
      <c r="E424" s="18"/>
      <c r="F424" s="12">
        <f t="shared" si="35"/>
        <v>0</v>
      </c>
      <c r="G424" s="12">
        <f t="shared" si="35"/>
        <v>0</v>
      </c>
      <c r="H424" s="12">
        <f t="shared" si="35"/>
        <v>3059620</v>
      </c>
    </row>
    <row r="425" spans="1:8" ht="40.5" customHeight="1">
      <c r="A425" s="92" t="s">
        <v>159</v>
      </c>
      <c r="B425" s="18" t="s">
        <v>114</v>
      </c>
      <c r="C425" s="18" t="s">
        <v>99</v>
      </c>
      <c r="D425" s="21" t="s">
        <v>987</v>
      </c>
      <c r="E425" s="18" t="s">
        <v>100</v>
      </c>
      <c r="F425" s="12">
        <v>0</v>
      </c>
      <c r="G425" s="12">
        <v>0</v>
      </c>
      <c r="H425" s="53">
        <v>3059620</v>
      </c>
    </row>
    <row r="426" spans="1:8" ht="45" customHeight="1">
      <c r="A426" s="148" t="s">
        <v>477</v>
      </c>
      <c r="B426" s="18" t="s">
        <v>114</v>
      </c>
      <c r="C426" s="18" t="s">
        <v>99</v>
      </c>
      <c r="D426" s="52" t="s">
        <v>988</v>
      </c>
      <c r="E426" s="18"/>
      <c r="F426" s="12">
        <f>SUM(F427)</f>
        <v>0</v>
      </c>
      <c r="G426" s="12">
        <f>SUM(G427)</f>
        <v>0</v>
      </c>
      <c r="H426" s="12">
        <f>SUM(H427)</f>
        <v>11273103</v>
      </c>
    </row>
    <row r="427" spans="1:8" ht="30" customHeight="1">
      <c r="A427" s="148" t="s">
        <v>65</v>
      </c>
      <c r="B427" s="18" t="s">
        <v>114</v>
      </c>
      <c r="C427" s="18" t="s">
        <v>99</v>
      </c>
      <c r="D427" s="52" t="s">
        <v>988</v>
      </c>
      <c r="E427" s="18" t="s">
        <v>103</v>
      </c>
      <c r="F427" s="12">
        <v>0</v>
      </c>
      <c r="G427" s="12">
        <v>0</v>
      </c>
      <c r="H427" s="53">
        <v>11273103</v>
      </c>
    </row>
    <row r="428" spans="1:8" ht="30.75" customHeight="1">
      <c r="A428" s="148" t="s">
        <v>481</v>
      </c>
      <c r="B428" s="18" t="s">
        <v>114</v>
      </c>
      <c r="C428" s="18" t="s">
        <v>99</v>
      </c>
      <c r="D428" s="52" t="s">
        <v>989</v>
      </c>
      <c r="E428" s="18"/>
      <c r="F428" s="12">
        <f>SUM(F429)</f>
        <v>0</v>
      </c>
      <c r="G428" s="12">
        <f>SUM(G429)</f>
        <v>0</v>
      </c>
      <c r="H428" s="12">
        <f>SUM(H429)</f>
        <v>11000000</v>
      </c>
    </row>
    <row r="429" spans="1:8" ht="27.75" customHeight="1">
      <c r="A429" s="148" t="s">
        <v>173</v>
      </c>
      <c r="B429" s="18" t="s">
        <v>114</v>
      </c>
      <c r="C429" s="18" t="s">
        <v>99</v>
      </c>
      <c r="D429" s="52" t="s">
        <v>989</v>
      </c>
      <c r="E429" s="18" t="s">
        <v>86</v>
      </c>
      <c r="F429" s="12">
        <v>0</v>
      </c>
      <c r="G429" s="12">
        <v>0</v>
      </c>
      <c r="H429" s="12">
        <v>11000000</v>
      </c>
    </row>
    <row r="430" spans="1:8" ht="30" customHeight="1">
      <c r="A430" s="148" t="s">
        <v>59</v>
      </c>
      <c r="B430" s="18" t="s">
        <v>114</v>
      </c>
      <c r="C430" s="18" t="s">
        <v>99</v>
      </c>
      <c r="D430" s="52" t="s">
        <v>975</v>
      </c>
      <c r="E430" s="18"/>
      <c r="F430" s="12">
        <f>SUM(F431+F432)</f>
        <v>0</v>
      </c>
      <c r="G430" s="12">
        <f>SUM(G431+G432)</f>
        <v>0</v>
      </c>
      <c r="H430" s="12">
        <f>SUM(H431+H432)</f>
        <v>2710312</v>
      </c>
    </row>
    <row r="431" spans="1:8" ht="54" customHeight="1">
      <c r="A431" s="148" t="s">
        <v>159</v>
      </c>
      <c r="B431" s="18" t="s">
        <v>114</v>
      </c>
      <c r="C431" s="18" t="s">
        <v>99</v>
      </c>
      <c r="D431" s="52" t="s">
        <v>975</v>
      </c>
      <c r="E431" s="18" t="s">
        <v>100</v>
      </c>
      <c r="F431" s="12">
        <v>0</v>
      </c>
      <c r="G431" s="12">
        <v>0</v>
      </c>
      <c r="H431" s="53">
        <v>2240312</v>
      </c>
    </row>
    <row r="432" spans="1:8" ht="18.75" customHeight="1">
      <c r="A432" s="148" t="s">
        <v>124</v>
      </c>
      <c r="B432" s="18" t="s">
        <v>114</v>
      </c>
      <c r="C432" s="18" t="s">
        <v>99</v>
      </c>
      <c r="D432" s="52" t="s">
        <v>975</v>
      </c>
      <c r="E432" s="18" t="s">
        <v>123</v>
      </c>
      <c r="F432" s="12">
        <v>0</v>
      </c>
      <c r="G432" s="12">
        <v>0</v>
      </c>
      <c r="H432" s="53">
        <v>470000</v>
      </c>
    </row>
    <row r="433" spans="1:8" ht="28.5" customHeight="1">
      <c r="A433" s="148" t="s">
        <v>1044</v>
      </c>
      <c r="B433" s="18" t="s">
        <v>114</v>
      </c>
      <c r="C433" s="18" t="s">
        <v>99</v>
      </c>
      <c r="D433" s="52" t="s">
        <v>990</v>
      </c>
      <c r="E433" s="18"/>
      <c r="F433" s="12">
        <f>SUM(F434)</f>
        <v>0</v>
      </c>
      <c r="G433" s="12">
        <f>SUM(G434)</f>
        <v>0</v>
      </c>
      <c r="H433" s="12">
        <f>SUM(H434)</f>
        <v>1667637</v>
      </c>
    </row>
    <row r="434" spans="1:8" ht="32.25" customHeight="1">
      <c r="A434" s="148" t="s">
        <v>65</v>
      </c>
      <c r="B434" s="18" t="s">
        <v>114</v>
      </c>
      <c r="C434" s="18" t="s">
        <v>99</v>
      </c>
      <c r="D434" s="52" t="s">
        <v>990</v>
      </c>
      <c r="E434" s="18" t="s">
        <v>103</v>
      </c>
      <c r="F434" s="12">
        <v>0</v>
      </c>
      <c r="G434" s="12">
        <v>0</v>
      </c>
      <c r="H434" s="12">
        <v>1667637</v>
      </c>
    </row>
    <row r="435" spans="1:8" ht="42" customHeight="1">
      <c r="A435" s="92" t="s">
        <v>384</v>
      </c>
      <c r="B435" s="18" t="s">
        <v>114</v>
      </c>
      <c r="C435" s="18" t="s">
        <v>99</v>
      </c>
      <c r="D435" s="52" t="s">
        <v>991</v>
      </c>
      <c r="E435" s="18"/>
      <c r="F435" s="12">
        <f>SUM(F436+F437)</f>
        <v>0</v>
      </c>
      <c r="G435" s="12">
        <f>SUM(G436+G437)</f>
        <v>0</v>
      </c>
      <c r="H435" s="12">
        <f>SUM(H436+H437)</f>
        <v>4168000</v>
      </c>
    </row>
    <row r="436" spans="1:8" ht="30" customHeight="1">
      <c r="A436" s="148" t="s">
        <v>65</v>
      </c>
      <c r="B436" s="18" t="s">
        <v>114</v>
      </c>
      <c r="C436" s="18" t="s">
        <v>99</v>
      </c>
      <c r="D436" s="52" t="s">
        <v>991</v>
      </c>
      <c r="E436" s="18" t="s">
        <v>103</v>
      </c>
      <c r="F436" s="12">
        <v>0</v>
      </c>
      <c r="G436" s="12">
        <v>0</v>
      </c>
      <c r="H436" s="12">
        <v>2934000</v>
      </c>
    </row>
    <row r="437" spans="1:8" ht="15" customHeight="1">
      <c r="A437" s="148" t="s">
        <v>124</v>
      </c>
      <c r="B437" s="18" t="s">
        <v>114</v>
      </c>
      <c r="C437" s="18" t="s">
        <v>99</v>
      </c>
      <c r="D437" s="52" t="s">
        <v>991</v>
      </c>
      <c r="E437" s="18" t="s">
        <v>123</v>
      </c>
      <c r="F437" s="12">
        <v>0</v>
      </c>
      <c r="G437" s="12">
        <v>0</v>
      </c>
      <c r="H437" s="12">
        <v>1234000</v>
      </c>
    </row>
    <row r="438" spans="1:8" ht="95.25" customHeight="1">
      <c r="A438" s="92" t="s">
        <v>469</v>
      </c>
      <c r="B438" s="18" t="s">
        <v>114</v>
      </c>
      <c r="C438" s="18" t="s">
        <v>99</v>
      </c>
      <c r="D438" s="21" t="s">
        <v>992</v>
      </c>
      <c r="E438" s="18"/>
      <c r="F438" s="12">
        <f>SUM(F439+F440)</f>
        <v>0</v>
      </c>
      <c r="G438" s="12">
        <f>SUM(G439+G440)</f>
        <v>0</v>
      </c>
      <c r="H438" s="12">
        <f>SUM(H439+H440)</f>
        <v>289037837</v>
      </c>
    </row>
    <row r="439" spans="1:8" ht="41.25" customHeight="1">
      <c r="A439" s="148" t="s">
        <v>159</v>
      </c>
      <c r="B439" s="18" t="s">
        <v>114</v>
      </c>
      <c r="C439" s="18" t="s">
        <v>99</v>
      </c>
      <c r="D439" s="21" t="s">
        <v>992</v>
      </c>
      <c r="E439" s="18" t="s">
        <v>100</v>
      </c>
      <c r="F439" s="12">
        <v>0</v>
      </c>
      <c r="G439" s="12">
        <v>0</v>
      </c>
      <c r="H439" s="286">
        <v>282161900</v>
      </c>
    </row>
    <row r="440" spans="1:8" ht="18" customHeight="1">
      <c r="A440" s="148" t="s">
        <v>65</v>
      </c>
      <c r="B440" s="18" t="s">
        <v>114</v>
      </c>
      <c r="C440" s="18" t="s">
        <v>99</v>
      </c>
      <c r="D440" s="21" t="s">
        <v>992</v>
      </c>
      <c r="E440" s="18" t="s">
        <v>103</v>
      </c>
      <c r="F440" s="12">
        <v>0</v>
      </c>
      <c r="G440" s="12">
        <v>0</v>
      </c>
      <c r="H440" s="286">
        <v>6875937</v>
      </c>
    </row>
    <row r="441" spans="1:8" ht="43.5" customHeight="1">
      <c r="A441" s="148" t="s">
        <v>501</v>
      </c>
      <c r="B441" s="18" t="s">
        <v>114</v>
      </c>
      <c r="C441" s="18" t="s">
        <v>99</v>
      </c>
      <c r="D441" s="21" t="s">
        <v>1037</v>
      </c>
      <c r="E441" s="18"/>
      <c r="F441" s="12">
        <f>F4482</f>
        <v>0</v>
      </c>
      <c r="G441" s="12">
        <f>SUM(G442)</f>
        <v>0</v>
      </c>
      <c r="H441" s="12">
        <f>SUM(H442)</f>
        <v>16092720</v>
      </c>
    </row>
    <row r="442" spans="1:8" ht="40.5" customHeight="1">
      <c r="A442" s="148" t="s">
        <v>159</v>
      </c>
      <c r="B442" s="18" t="s">
        <v>114</v>
      </c>
      <c r="C442" s="18" t="s">
        <v>99</v>
      </c>
      <c r="D442" s="21" t="s">
        <v>1037</v>
      </c>
      <c r="E442" s="18" t="s">
        <v>100</v>
      </c>
      <c r="F442" s="12">
        <v>0</v>
      </c>
      <c r="G442" s="12">
        <v>0</v>
      </c>
      <c r="H442" s="130">
        <v>16092720</v>
      </c>
    </row>
    <row r="443" spans="1:8" ht="43.5" customHeight="1">
      <c r="A443" s="148" t="s">
        <v>780</v>
      </c>
      <c r="B443" s="18" t="s">
        <v>114</v>
      </c>
      <c r="C443" s="18" t="s">
        <v>99</v>
      </c>
      <c r="D443" s="21" t="s">
        <v>977</v>
      </c>
      <c r="E443" s="18"/>
      <c r="F443" s="12">
        <f>SUM(F444+F445+F446)</f>
        <v>0</v>
      </c>
      <c r="G443" s="12">
        <f>SUM(G444+G445+G446)</f>
        <v>0</v>
      </c>
      <c r="H443" s="12">
        <f>SUM(H444+H445+H446)</f>
        <v>17991253</v>
      </c>
    </row>
    <row r="444" spans="1:8" ht="41.25" customHeight="1">
      <c r="A444" s="148" t="s">
        <v>159</v>
      </c>
      <c r="B444" s="18" t="s">
        <v>114</v>
      </c>
      <c r="C444" s="18" t="s">
        <v>99</v>
      </c>
      <c r="D444" s="21" t="s">
        <v>977</v>
      </c>
      <c r="E444" s="18" t="s">
        <v>100</v>
      </c>
      <c r="F444" s="12">
        <v>0</v>
      </c>
      <c r="G444" s="12">
        <v>0</v>
      </c>
      <c r="H444" s="130">
        <v>13672303</v>
      </c>
    </row>
    <row r="445" spans="1:8" ht="27" customHeight="1">
      <c r="A445" s="148" t="s">
        <v>65</v>
      </c>
      <c r="B445" s="18" t="s">
        <v>114</v>
      </c>
      <c r="C445" s="18" t="s">
        <v>99</v>
      </c>
      <c r="D445" s="21" t="s">
        <v>977</v>
      </c>
      <c r="E445" s="18" t="s">
        <v>103</v>
      </c>
      <c r="F445" s="12">
        <v>0</v>
      </c>
      <c r="G445" s="12">
        <v>0</v>
      </c>
      <c r="H445" s="130">
        <v>10950</v>
      </c>
    </row>
    <row r="446" spans="1:8" ht="17.25" customHeight="1">
      <c r="A446" s="148" t="s">
        <v>124</v>
      </c>
      <c r="B446" s="18" t="s">
        <v>114</v>
      </c>
      <c r="C446" s="18" t="s">
        <v>99</v>
      </c>
      <c r="D446" s="21" t="s">
        <v>977</v>
      </c>
      <c r="E446" s="18" t="s">
        <v>123</v>
      </c>
      <c r="F446" s="12">
        <v>0</v>
      </c>
      <c r="G446" s="12">
        <v>0</v>
      </c>
      <c r="H446" s="130">
        <v>4308000</v>
      </c>
    </row>
    <row r="447" spans="1:8" ht="18" customHeight="1">
      <c r="A447" s="188" t="s">
        <v>339</v>
      </c>
      <c r="B447" s="17" t="s">
        <v>114</v>
      </c>
      <c r="C447" s="17" t="s">
        <v>102</v>
      </c>
      <c r="D447" s="20"/>
      <c r="E447" s="17"/>
      <c r="F447" s="33">
        <f>SUM(F448+F463)</f>
        <v>15156310</v>
      </c>
      <c r="G447" s="33">
        <f>SUM(G448+G463)</f>
        <v>20147159</v>
      </c>
      <c r="H447" s="33">
        <f>SUM(H448+H463)</f>
        <v>19388734</v>
      </c>
    </row>
    <row r="448" spans="1:8" ht="26.25" customHeight="1">
      <c r="A448" s="188" t="s">
        <v>494</v>
      </c>
      <c r="B448" s="17" t="s">
        <v>114</v>
      </c>
      <c r="C448" s="17" t="s">
        <v>102</v>
      </c>
      <c r="D448" s="20" t="s">
        <v>254</v>
      </c>
      <c r="E448" s="18"/>
      <c r="F448" s="12">
        <f>SUM(F449)</f>
        <v>15156310</v>
      </c>
      <c r="G448" s="12">
        <f>SUM(G449)</f>
        <v>20147159</v>
      </c>
      <c r="H448" s="12">
        <f>SUM(H449)</f>
        <v>0</v>
      </c>
    </row>
    <row r="449" spans="1:8" ht="42.75" customHeight="1">
      <c r="A449" s="148" t="s">
        <v>394</v>
      </c>
      <c r="B449" s="18" t="s">
        <v>114</v>
      </c>
      <c r="C449" s="18" t="s">
        <v>102</v>
      </c>
      <c r="D449" s="21" t="s">
        <v>319</v>
      </c>
      <c r="E449" s="18"/>
      <c r="F449" s="12">
        <f>SUM(F450+F458)</f>
        <v>15156310</v>
      </c>
      <c r="G449" s="12">
        <f>SUM(G450+G458+G460)</f>
        <v>20147159</v>
      </c>
      <c r="H449" s="12">
        <f>SUM(H450+H458)</f>
        <v>0</v>
      </c>
    </row>
    <row r="450" spans="1:8" ht="30" customHeight="1">
      <c r="A450" s="148" t="s">
        <v>320</v>
      </c>
      <c r="B450" s="18" t="s">
        <v>114</v>
      </c>
      <c r="C450" s="18" t="s">
        <v>102</v>
      </c>
      <c r="D450" s="21" t="s">
        <v>0</v>
      </c>
      <c r="E450" s="18"/>
      <c r="F450" s="12">
        <f>SUM(F451+F455+F453)</f>
        <v>14868310</v>
      </c>
      <c r="G450" s="12">
        <f>SUM(G451+G455+G453)</f>
        <v>18476634</v>
      </c>
      <c r="H450" s="12">
        <f>SUM(H451+H455)</f>
        <v>0</v>
      </c>
    </row>
    <row r="451" spans="1:8" ht="27" customHeight="1">
      <c r="A451" s="148" t="s">
        <v>163</v>
      </c>
      <c r="B451" s="18" t="s">
        <v>114</v>
      </c>
      <c r="C451" s="18" t="s">
        <v>102</v>
      </c>
      <c r="D451" s="21" t="s">
        <v>1</v>
      </c>
      <c r="E451" s="18"/>
      <c r="F451" s="12">
        <f>SUM(F452:F452)</f>
        <v>5561120</v>
      </c>
      <c r="G451" s="12">
        <f>SUM(G452:G452)</f>
        <v>5073964</v>
      </c>
      <c r="H451" s="12">
        <f>SUM(H452:H452)</f>
        <v>0</v>
      </c>
    </row>
    <row r="452" spans="1:8" ht="27" customHeight="1">
      <c r="A452" s="191" t="s">
        <v>389</v>
      </c>
      <c r="B452" s="84" t="s">
        <v>114</v>
      </c>
      <c r="C452" s="84" t="s">
        <v>102</v>
      </c>
      <c r="D452" s="85" t="s">
        <v>1</v>
      </c>
      <c r="E452" s="84" t="s">
        <v>167</v>
      </c>
      <c r="F452" s="86">
        <v>5561120</v>
      </c>
      <c r="G452" s="86">
        <v>5073964</v>
      </c>
      <c r="H452" s="131">
        <v>0</v>
      </c>
    </row>
    <row r="453" spans="1:8" ht="18" customHeight="1">
      <c r="A453" s="191" t="s">
        <v>58</v>
      </c>
      <c r="B453" s="84" t="s">
        <v>114</v>
      </c>
      <c r="C453" s="84" t="s">
        <v>102</v>
      </c>
      <c r="D453" s="85" t="s">
        <v>1048</v>
      </c>
      <c r="E453" s="84"/>
      <c r="F453" s="86">
        <f>SUM(F454)</f>
        <v>484310</v>
      </c>
      <c r="G453" s="86">
        <f>SUM(G454)</f>
        <v>0</v>
      </c>
      <c r="H453" s="86">
        <f>SUM(H454)</f>
        <v>0</v>
      </c>
    </row>
    <row r="454" spans="1:8" ht="17.25" customHeight="1">
      <c r="A454" s="148" t="s">
        <v>173</v>
      </c>
      <c r="B454" s="84" t="s">
        <v>114</v>
      </c>
      <c r="C454" s="84" t="s">
        <v>102</v>
      </c>
      <c r="D454" s="85" t="s">
        <v>1048</v>
      </c>
      <c r="E454" s="84" t="s">
        <v>86</v>
      </c>
      <c r="F454" s="86">
        <v>484310</v>
      </c>
      <c r="G454" s="86">
        <v>0</v>
      </c>
      <c r="H454" s="131">
        <v>0</v>
      </c>
    </row>
    <row r="455" spans="1:8" ht="30.75" customHeight="1">
      <c r="A455" s="191" t="s">
        <v>714</v>
      </c>
      <c r="B455" s="84" t="s">
        <v>114</v>
      </c>
      <c r="C455" s="84" t="s">
        <v>102</v>
      </c>
      <c r="D455" s="85" t="s">
        <v>713</v>
      </c>
      <c r="E455" s="84"/>
      <c r="F455" s="86">
        <f>SUM(F456+F457)</f>
        <v>8822880</v>
      </c>
      <c r="G455" s="86">
        <f>SUM(G456+G457)</f>
        <v>13402670</v>
      </c>
      <c r="H455" s="86">
        <f>SUM(H456)</f>
        <v>0</v>
      </c>
    </row>
    <row r="456" spans="1:8" ht="30" customHeight="1">
      <c r="A456" s="191" t="s">
        <v>389</v>
      </c>
      <c r="B456" s="84" t="s">
        <v>114</v>
      </c>
      <c r="C456" s="84" t="s">
        <v>102</v>
      </c>
      <c r="D456" s="85" t="s">
        <v>713</v>
      </c>
      <c r="E456" s="84" t="s">
        <v>167</v>
      </c>
      <c r="F456" s="86">
        <v>8707084</v>
      </c>
      <c r="G456" s="86">
        <v>13226767</v>
      </c>
      <c r="H456" s="86">
        <v>0</v>
      </c>
    </row>
    <row r="457" spans="1:8" ht="55.5" customHeight="1">
      <c r="A457" s="191" t="s">
        <v>1045</v>
      </c>
      <c r="B457" s="84" t="s">
        <v>114</v>
      </c>
      <c r="C457" s="84" t="s">
        <v>102</v>
      </c>
      <c r="D457" s="85" t="s">
        <v>713</v>
      </c>
      <c r="E457" s="84" t="s">
        <v>104</v>
      </c>
      <c r="F457" s="86">
        <v>115796</v>
      </c>
      <c r="G457" s="86">
        <v>175903</v>
      </c>
      <c r="H457" s="86">
        <v>0</v>
      </c>
    </row>
    <row r="458" spans="1:8" ht="39.75" customHeight="1">
      <c r="A458" s="148" t="s">
        <v>780</v>
      </c>
      <c r="B458" s="18" t="s">
        <v>114</v>
      </c>
      <c r="C458" s="18" t="s">
        <v>102</v>
      </c>
      <c r="D458" s="21" t="s">
        <v>787</v>
      </c>
      <c r="E458" s="18"/>
      <c r="F458" s="86">
        <f>SUM(F459)</f>
        <v>288000</v>
      </c>
      <c r="G458" s="86">
        <f>SUM(G459)</f>
        <v>288000</v>
      </c>
      <c r="H458" s="86">
        <f>SUM(H459)</f>
        <v>0</v>
      </c>
    </row>
    <row r="459" spans="1:8" ht="27" customHeight="1">
      <c r="A459" s="191" t="s">
        <v>389</v>
      </c>
      <c r="B459" s="18" t="s">
        <v>114</v>
      </c>
      <c r="C459" s="18" t="s">
        <v>102</v>
      </c>
      <c r="D459" s="21" t="s">
        <v>787</v>
      </c>
      <c r="E459" s="18" t="s">
        <v>167</v>
      </c>
      <c r="F459" s="86">
        <v>288000</v>
      </c>
      <c r="G459" s="86">
        <v>288000</v>
      </c>
      <c r="H459" s="86">
        <v>0</v>
      </c>
    </row>
    <row r="460" spans="1:8" ht="18" customHeight="1">
      <c r="A460" s="148" t="s">
        <v>876</v>
      </c>
      <c r="B460" s="18" t="s">
        <v>114</v>
      </c>
      <c r="C460" s="18" t="s">
        <v>102</v>
      </c>
      <c r="D460" s="21" t="s">
        <v>878</v>
      </c>
      <c r="E460" s="18"/>
      <c r="F460" s="86">
        <f aca="true" t="shared" si="36" ref="F460:H461">SUM(F461)</f>
        <v>0</v>
      </c>
      <c r="G460" s="86">
        <f t="shared" si="36"/>
        <v>1382525</v>
      </c>
      <c r="H460" s="86">
        <f t="shared" si="36"/>
        <v>0</v>
      </c>
    </row>
    <row r="461" spans="1:8" ht="39" customHeight="1">
      <c r="A461" s="148" t="s">
        <v>879</v>
      </c>
      <c r="B461" s="18" t="s">
        <v>114</v>
      </c>
      <c r="C461" s="18" t="s">
        <v>102</v>
      </c>
      <c r="D461" s="21" t="s">
        <v>877</v>
      </c>
      <c r="E461" s="18"/>
      <c r="F461" s="86">
        <f t="shared" si="36"/>
        <v>0</v>
      </c>
      <c r="G461" s="86">
        <f t="shared" si="36"/>
        <v>1382525</v>
      </c>
      <c r="H461" s="86">
        <f t="shared" si="36"/>
        <v>0</v>
      </c>
    </row>
    <row r="462" spans="1:8" ht="17.25" customHeight="1">
      <c r="A462" s="148" t="s">
        <v>65</v>
      </c>
      <c r="B462" s="18" t="s">
        <v>114</v>
      </c>
      <c r="C462" s="18" t="s">
        <v>102</v>
      </c>
      <c r="D462" s="21" t="s">
        <v>877</v>
      </c>
      <c r="E462" s="18" t="s">
        <v>103</v>
      </c>
      <c r="F462" s="86">
        <v>0</v>
      </c>
      <c r="G462" s="78">
        <v>1382525</v>
      </c>
      <c r="H462" s="78">
        <v>0</v>
      </c>
    </row>
    <row r="463" spans="1:8" ht="31.5" customHeight="1">
      <c r="A463" s="121" t="s">
        <v>139</v>
      </c>
      <c r="B463" s="18" t="s">
        <v>114</v>
      </c>
      <c r="C463" s="18" t="s">
        <v>102</v>
      </c>
      <c r="D463" s="20" t="s">
        <v>217</v>
      </c>
      <c r="E463" s="18"/>
      <c r="F463" s="86">
        <f>SUM(F464)</f>
        <v>0</v>
      </c>
      <c r="G463" s="86">
        <f>SUM(G464)</f>
        <v>0</v>
      </c>
      <c r="H463" s="86">
        <f>SUM(H464)</f>
        <v>19388734</v>
      </c>
    </row>
    <row r="464" spans="1:8" ht="31.5" customHeight="1">
      <c r="A464" s="92" t="s">
        <v>140</v>
      </c>
      <c r="B464" s="18" t="s">
        <v>114</v>
      </c>
      <c r="C464" s="18" t="s">
        <v>102</v>
      </c>
      <c r="D464" s="21" t="s">
        <v>218</v>
      </c>
      <c r="E464" s="18"/>
      <c r="F464" s="86">
        <f>SUM(F465+F467+F469)</f>
        <v>0</v>
      </c>
      <c r="G464" s="86">
        <f>SUM(G465+G467+G469)</f>
        <v>0</v>
      </c>
      <c r="H464" s="86">
        <f>SUM(H465+H467+H469)</f>
        <v>19388734</v>
      </c>
    </row>
    <row r="465" spans="1:8" ht="28.5" customHeight="1">
      <c r="A465" s="148" t="s">
        <v>163</v>
      </c>
      <c r="B465" s="18" t="s">
        <v>114</v>
      </c>
      <c r="C465" s="18" t="s">
        <v>102</v>
      </c>
      <c r="D465" s="85" t="s">
        <v>219</v>
      </c>
      <c r="E465" s="18"/>
      <c r="F465" s="86">
        <f>SUM(F466)</f>
        <v>0</v>
      </c>
      <c r="G465" s="86">
        <f>SUM(G466)</f>
        <v>0</v>
      </c>
      <c r="H465" s="86">
        <f>SUM(H466)</f>
        <v>5126764</v>
      </c>
    </row>
    <row r="466" spans="1:8" s="1" customFormat="1" ht="26.25">
      <c r="A466" s="191" t="s">
        <v>389</v>
      </c>
      <c r="B466" s="18" t="s">
        <v>114</v>
      </c>
      <c r="C466" s="18" t="s">
        <v>102</v>
      </c>
      <c r="D466" s="85" t="s">
        <v>219</v>
      </c>
      <c r="E466" s="18" t="s">
        <v>167</v>
      </c>
      <c r="F466" s="86">
        <v>0</v>
      </c>
      <c r="G466" s="86">
        <v>0</v>
      </c>
      <c r="H466" s="86">
        <v>5126764</v>
      </c>
    </row>
    <row r="467" spans="1:8" s="1" customFormat="1" ht="28.5" customHeight="1">
      <c r="A467" s="191" t="s">
        <v>714</v>
      </c>
      <c r="B467" s="18" t="s">
        <v>114</v>
      </c>
      <c r="C467" s="18" t="s">
        <v>102</v>
      </c>
      <c r="D467" s="85" t="s">
        <v>993</v>
      </c>
      <c r="E467" s="18"/>
      <c r="F467" s="86">
        <f>SUM(F468)</f>
        <v>0</v>
      </c>
      <c r="G467" s="86">
        <f>SUM(G468)</f>
        <v>0</v>
      </c>
      <c r="H467" s="86">
        <f>SUM(H468)</f>
        <v>13973970</v>
      </c>
    </row>
    <row r="468" spans="1:8" s="10" customFormat="1" ht="26.25">
      <c r="A468" s="191" t="s">
        <v>389</v>
      </c>
      <c r="B468" s="18" t="s">
        <v>114</v>
      </c>
      <c r="C468" s="18" t="s">
        <v>102</v>
      </c>
      <c r="D468" s="85" t="s">
        <v>993</v>
      </c>
      <c r="E468" s="18" t="s">
        <v>167</v>
      </c>
      <c r="F468" s="86">
        <v>0</v>
      </c>
      <c r="G468" s="86">
        <v>0</v>
      </c>
      <c r="H468" s="86">
        <v>13973970</v>
      </c>
    </row>
    <row r="469" spans="1:8" ht="52.5">
      <c r="A469" s="148" t="s">
        <v>780</v>
      </c>
      <c r="B469" s="18" t="s">
        <v>114</v>
      </c>
      <c r="C469" s="18" t="s">
        <v>102</v>
      </c>
      <c r="D469" s="21" t="s">
        <v>977</v>
      </c>
      <c r="E469" s="18"/>
      <c r="F469" s="86">
        <f>SUM(F470)</f>
        <v>0</v>
      </c>
      <c r="G469" s="86">
        <f>SUM(G470)</f>
        <v>0</v>
      </c>
      <c r="H469" s="86">
        <f>SUM(H470)</f>
        <v>288000</v>
      </c>
    </row>
    <row r="470" spans="1:8" ht="26.25">
      <c r="A470" s="191" t="s">
        <v>389</v>
      </c>
      <c r="B470" s="18" t="s">
        <v>114</v>
      </c>
      <c r="C470" s="18" t="s">
        <v>102</v>
      </c>
      <c r="D470" s="21" t="s">
        <v>977</v>
      </c>
      <c r="E470" s="18" t="s">
        <v>167</v>
      </c>
      <c r="F470" s="86">
        <v>0</v>
      </c>
      <c r="G470" s="78">
        <v>0</v>
      </c>
      <c r="H470" s="78">
        <v>288000</v>
      </c>
    </row>
    <row r="471" spans="1:8" ht="14.25">
      <c r="A471" s="188" t="s">
        <v>395</v>
      </c>
      <c r="B471" s="17" t="s">
        <v>114</v>
      </c>
      <c r="C471" s="17" t="s">
        <v>114</v>
      </c>
      <c r="D471" s="20"/>
      <c r="E471" s="18"/>
      <c r="F471" s="33">
        <f aca="true" t="shared" si="37" ref="F471:H472">SUM(F472)</f>
        <v>100000</v>
      </c>
      <c r="G471" s="33">
        <f t="shared" si="37"/>
        <v>100000</v>
      </c>
      <c r="H471" s="33">
        <f t="shared" si="37"/>
        <v>100000</v>
      </c>
    </row>
    <row r="472" spans="1:8" ht="52.5">
      <c r="A472" s="188" t="s">
        <v>404</v>
      </c>
      <c r="B472" s="17" t="s">
        <v>114</v>
      </c>
      <c r="C472" s="17" t="s">
        <v>114</v>
      </c>
      <c r="D472" s="20" t="s">
        <v>263</v>
      </c>
      <c r="E472" s="17"/>
      <c r="F472" s="33">
        <f t="shared" si="37"/>
        <v>100000</v>
      </c>
      <c r="G472" s="33">
        <f t="shared" si="37"/>
        <v>100000</v>
      </c>
      <c r="H472" s="33">
        <f t="shared" si="37"/>
        <v>100000</v>
      </c>
    </row>
    <row r="473" spans="1:8" ht="66" customHeight="1">
      <c r="A473" s="92" t="s">
        <v>406</v>
      </c>
      <c r="B473" s="18" t="s">
        <v>114</v>
      </c>
      <c r="C473" s="18" t="s">
        <v>114</v>
      </c>
      <c r="D473" s="21" t="s">
        <v>2</v>
      </c>
      <c r="E473" s="18"/>
      <c r="F473" s="12">
        <f aca="true" t="shared" si="38" ref="F473:H474">SUM(F474)</f>
        <v>100000</v>
      </c>
      <c r="G473" s="12">
        <f t="shared" si="38"/>
        <v>100000</v>
      </c>
      <c r="H473" s="12">
        <f t="shared" si="38"/>
        <v>100000</v>
      </c>
    </row>
    <row r="474" spans="1:8" ht="26.25">
      <c r="A474" s="92" t="s">
        <v>3</v>
      </c>
      <c r="B474" s="18" t="s">
        <v>114</v>
      </c>
      <c r="C474" s="18" t="s">
        <v>114</v>
      </c>
      <c r="D474" s="21" t="s">
        <v>4</v>
      </c>
      <c r="E474" s="18"/>
      <c r="F474" s="12">
        <f t="shared" si="38"/>
        <v>100000</v>
      </c>
      <c r="G474" s="12">
        <f t="shared" si="38"/>
        <v>100000</v>
      </c>
      <c r="H474" s="12">
        <f t="shared" si="38"/>
        <v>100000</v>
      </c>
    </row>
    <row r="475" spans="1:8" ht="14.25">
      <c r="A475" s="92" t="s">
        <v>164</v>
      </c>
      <c r="B475" s="18" t="s">
        <v>114</v>
      </c>
      <c r="C475" s="18" t="s">
        <v>114</v>
      </c>
      <c r="D475" s="21" t="s">
        <v>5</v>
      </c>
      <c r="E475" s="18"/>
      <c r="F475" s="12">
        <f>SUM(F476+F477)</f>
        <v>100000</v>
      </c>
      <c r="G475" s="12">
        <f>SUM(G476+G477)</f>
        <v>100000</v>
      </c>
      <c r="H475" s="12">
        <f>SUM(H476+H477)</f>
        <v>100000</v>
      </c>
    </row>
    <row r="476" spans="1:8" ht="26.25">
      <c r="A476" s="148" t="s">
        <v>65</v>
      </c>
      <c r="B476" s="18" t="s">
        <v>114</v>
      </c>
      <c r="C476" s="18" t="s">
        <v>114</v>
      </c>
      <c r="D476" s="21" t="s">
        <v>6</v>
      </c>
      <c r="E476" s="18" t="s">
        <v>103</v>
      </c>
      <c r="F476" s="12">
        <v>30000</v>
      </c>
      <c r="G476" s="12">
        <v>30000</v>
      </c>
      <c r="H476" s="12">
        <v>30000</v>
      </c>
    </row>
    <row r="477" spans="1:8" ht="14.25">
      <c r="A477" s="148" t="s">
        <v>124</v>
      </c>
      <c r="B477" s="18" t="s">
        <v>114</v>
      </c>
      <c r="C477" s="18" t="s">
        <v>114</v>
      </c>
      <c r="D477" s="21" t="s">
        <v>6</v>
      </c>
      <c r="E477" s="18" t="s">
        <v>123</v>
      </c>
      <c r="F477" s="12">
        <v>70000</v>
      </c>
      <c r="G477" s="12">
        <v>70000</v>
      </c>
      <c r="H477" s="12">
        <v>70000</v>
      </c>
    </row>
    <row r="478" spans="1:8" ht="14.25">
      <c r="A478" s="188" t="s">
        <v>116</v>
      </c>
      <c r="B478" s="17" t="s">
        <v>114</v>
      </c>
      <c r="C478" s="17" t="s">
        <v>117</v>
      </c>
      <c r="D478" s="20"/>
      <c r="E478" s="18"/>
      <c r="F478" s="33">
        <f>SUM(F479+F498+F491)</f>
        <v>6579592</v>
      </c>
      <c r="G478" s="33">
        <f>SUM(G479+G498+G491)</f>
        <v>1490500</v>
      </c>
      <c r="H478" s="33">
        <f>SUM(H479+H498+H491)</f>
        <v>1490500</v>
      </c>
    </row>
    <row r="479" spans="1:8" ht="39">
      <c r="A479" s="121" t="s">
        <v>371</v>
      </c>
      <c r="B479" s="17" t="s">
        <v>114</v>
      </c>
      <c r="C479" s="17" t="s">
        <v>117</v>
      </c>
      <c r="D479" s="17" t="s">
        <v>254</v>
      </c>
      <c r="E479" s="17"/>
      <c r="F479" s="33">
        <f>SUM(F480+F487)</f>
        <v>1601500</v>
      </c>
      <c r="G479" s="33">
        <f>SUM(G480+G487)</f>
        <v>1490500</v>
      </c>
      <c r="H479" s="33">
        <f>SUM(H480)</f>
        <v>0</v>
      </c>
    </row>
    <row r="480" spans="1:8" ht="53.25" customHeight="1">
      <c r="A480" s="92" t="s">
        <v>357</v>
      </c>
      <c r="B480" s="18" t="s">
        <v>114</v>
      </c>
      <c r="C480" s="18" t="s">
        <v>117</v>
      </c>
      <c r="D480" s="18" t="s">
        <v>309</v>
      </c>
      <c r="E480" s="18"/>
      <c r="F480" s="12">
        <f>SUM(F481)</f>
        <v>1594000</v>
      </c>
      <c r="G480" s="12">
        <f>SUM(G481)</f>
        <v>1483000</v>
      </c>
      <c r="H480" s="12">
        <f>SUM(H481+H488)</f>
        <v>0</v>
      </c>
    </row>
    <row r="481" spans="1:8" s="1" customFormat="1" ht="26.25">
      <c r="A481" s="148" t="s">
        <v>444</v>
      </c>
      <c r="B481" s="18" t="s">
        <v>114</v>
      </c>
      <c r="C481" s="18" t="s">
        <v>117</v>
      </c>
      <c r="D481" s="18" t="s">
        <v>8</v>
      </c>
      <c r="E481" s="51"/>
      <c r="F481" s="12">
        <f>SUM(F482+F485)</f>
        <v>1594000</v>
      </c>
      <c r="G481" s="12">
        <f>SUM(G482)</f>
        <v>1483000</v>
      </c>
      <c r="H481" s="12">
        <f>SUM(H482)</f>
        <v>0</v>
      </c>
    </row>
    <row r="482" spans="1:8" s="1" customFormat="1" ht="26.25">
      <c r="A482" s="148" t="s">
        <v>163</v>
      </c>
      <c r="B482" s="18" t="s">
        <v>114</v>
      </c>
      <c r="C482" s="18" t="s">
        <v>117</v>
      </c>
      <c r="D482" s="18" t="s">
        <v>311</v>
      </c>
      <c r="E482" s="18"/>
      <c r="F482" s="12">
        <f>SUM(F483:F484)</f>
        <v>1524000</v>
      </c>
      <c r="G482" s="12">
        <f>SUM(G483:G484)</f>
        <v>1483000</v>
      </c>
      <c r="H482" s="12">
        <f>SUM(H483:H484)</f>
        <v>0</v>
      </c>
    </row>
    <row r="483" spans="1:8" s="1" customFormat="1" ht="52.5">
      <c r="A483" s="148" t="s">
        <v>159</v>
      </c>
      <c r="B483" s="18" t="s">
        <v>114</v>
      </c>
      <c r="C483" s="18" t="s">
        <v>117</v>
      </c>
      <c r="D483" s="18" t="s">
        <v>311</v>
      </c>
      <c r="E483" s="18" t="s">
        <v>100</v>
      </c>
      <c r="F483" s="12">
        <v>1333000</v>
      </c>
      <c r="G483" s="12">
        <v>1333000</v>
      </c>
      <c r="H483" s="12">
        <v>0</v>
      </c>
    </row>
    <row r="484" spans="1:8" s="1" customFormat="1" ht="26.25">
      <c r="A484" s="148" t="s">
        <v>65</v>
      </c>
      <c r="B484" s="18" t="s">
        <v>114</v>
      </c>
      <c r="C484" s="18" t="s">
        <v>117</v>
      </c>
      <c r="D484" s="18" t="s">
        <v>10</v>
      </c>
      <c r="E484" s="18" t="s">
        <v>103</v>
      </c>
      <c r="F484" s="12">
        <v>191000</v>
      </c>
      <c r="G484" s="12">
        <v>150000</v>
      </c>
      <c r="H484" s="12">
        <v>0</v>
      </c>
    </row>
    <row r="485" spans="1:8" s="1" customFormat="1" ht="14.25">
      <c r="A485" s="148" t="s">
        <v>58</v>
      </c>
      <c r="B485" s="18" t="s">
        <v>114</v>
      </c>
      <c r="C485" s="18" t="s">
        <v>117</v>
      </c>
      <c r="D485" s="18" t="s">
        <v>1046</v>
      </c>
      <c r="E485" s="18"/>
      <c r="F485" s="12">
        <f>SUM(F486)</f>
        <v>70000</v>
      </c>
      <c r="G485" s="12">
        <f>SUM(G486)</f>
        <v>0</v>
      </c>
      <c r="H485" s="12">
        <f>SUM(H486)</f>
        <v>0</v>
      </c>
    </row>
    <row r="486" spans="1:8" s="1" customFormat="1" ht="26.25">
      <c r="A486" s="148" t="s">
        <v>65</v>
      </c>
      <c r="B486" s="18" t="s">
        <v>114</v>
      </c>
      <c r="C486" s="18" t="s">
        <v>117</v>
      </c>
      <c r="D486" s="18" t="s">
        <v>1046</v>
      </c>
      <c r="E486" s="18" t="s">
        <v>103</v>
      </c>
      <c r="F486" s="12">
        <v>70000</v>
      </c>
      <c r="G486" s="12">
        <v>0</v>
      </c>
      <c r="H486" s="12">
        <v>0</v>
      </c>
    </row>
    <row r="487" spans="1:8" ht="30" customHeight="1">
      <c r="A487" s="148" t="s">
        <v>441</v>
      </c>
      <c r="B487" s="18" t="s">
        <v>114</v>
      </c>
      <c r="C487" s="18" t="s">
        <v>117</v>
      </c>
      <c r="D487" s="18" t="s">
        <v>440</v>
      </c>
      <c r="E487" s="18"/>
      <c r="F487" s="12">
        <f>SUM(F488)</f>
        <v>7500</v>
      </c>
      <c r="G487" s="12">
        <f>SUM(G488)</f>
        <v>7500</v>
      </c>
      <c r="H487" s="12">
        <f>SUM(H488)</f>
        <v>0</v>
      </c>
    </row>
    <row r="488" spans="1:8" ht="14.25">
      <c r="A488" s="148" t="s">
        <v>58</v>
      </c>
      <c r="B488" s="18" t="s">
        <v>114</v>
      </c>
      <c r="C488" s="18" t="s">
        <v>117</v>
      </c>
      <c r="D488" s="18" t="s">
        <v>424</v>
      </c>
      <c r="E488" s="18"/>
      <c r="F488" s="12">
        <f>SUM(F489:F490)</f>
        <v>7500</v>
      </c>
      <c r="G488" s="12">
        <f>SUM(G489:G490)</f>
        <v>7500</v>
      </c>
      <c r="H488" s="12">
        <f>SUM(H489:H490)</f>
        <v>0</v>
      </c>
    </row>
    <row r="489" spans="1:8" ht="14.25">
      <c r="A489" s="148" t="s">
        <v>124</v>
      </c>
      <c r="B489" s="18" t="s">
        <v>114</v>
      </c>
      <c r="C489" s="18" t="s">
        <v>117</v>
      </c>
      <c r="D489" s="18" t="s">
        <v>424</v>
      </c>
      <c r="E489" s="18" t="s">
        <v>123</v>
      </c>
      <c r="F489" s="12">
        <v>6000</v>
      </c>
      <c r="G489" s="12">
        <v>6000</v>
      </c>
      <c r="H489" s="275">
        <v>0</v>
      </c>
    </row>
    <row r="490" spans="1:8" ht="26.25">
      <c r="A490" s="191" t="s">
        <v>389</v>
      </c>
      <c r="B490" s="84" t="s">
        <v>114</v>
      </c>
      <c r="C490" s="84" t="s">
        <v>117</v>
      </c>
      <c r="D490" s="18" t="s">
        <v>729</v>
      </c>
      <c r="E490" s="18" t="s">
        <v>167</v>
      </c>
      <c r="F490" s="12">
        <v>1500</v>
      </c>
      <c r="G490" s="12">
        <v>1500</v>
      </c>
      <c r="H490" s="275">
        <v>0</v>
      </c>
    </row>
    <row r="491" spans="1:8" ht="55.5" customHeight="1">
      <c r="A491" s="92" t="s">
        <v>407</v>
      </c>
      <c r="B491" s="18" t="s">
        <v>114</v>
      </c>
      <c r="C491" s="18" t="s">
        <v>117</v>
      </c>
      <c r="D491" s="21" t="s">
        <v>7</v>
      </c>
      <c r="E491" s="18"/>
      <c r="F491" s="12">
        <f>SUM(F492)</f>
        <v>4978092</v>
      </c>
      <c r="G491" s="12">
        <f>SUM(G492)</f>
        <v>0</v>
      </c>
      <c r="H491" s="12">
        <f>SUM(H492)</f>
        <v>0</v>
      </c>
    </row>
    <row r="492" spans="1:8" ht="26.25">
      <c r="A492" s="92" t="s">
        <v>369</v>
      </c>
      <c r="B492" s="18" t="s">
        <v>114</v>
      </c>
      <c r="C492" s="18" t="s">
        <v>117</v>
      </c>
      <c r="D492" s="21" t="s">
        <v>24</v>
      </c>
      <c r="E492" s="18"/>
      <c r="F492" s="12">
        <f>SUM(F495+F493)</f>
        <v>4978092</v>
      </c>
      <c r="G492" s="12">
        <v>0</v>
      </c>
      <c r="H492" s="275">
        <v>0</v>
      </c>
    </row>
    <row r="493" spans="1:8" ht="26.25">
      <c r="A493" s="92" t="s">
        <v>470</v>
      </c>
      <c r="B493" s="18" t="s">
        <v>114</v>
      </c>
      <c r="C493" s="18" t="s">
        <v>117</v>
      </c>
      <c r="D493" s="21" t="s">
        <v>419</v>
      </c>
      <c r="E493" s="18"/>
      <c r="F493" s="12">
        <f>SUM(F494)</f>
        <v>1692551</v>
      </c>
      <c r="G493" s="12">
        <f>SUM(G494)</f>
        <v>0</v>
      </c>
      <c r="H493" s="12">
        <f>SUM(H494)</f>
        <v>0</v>
      </c>
    </row>
    <row r="494" spans="1:8" ht="26.25">
      <c r="A494" s="148" t="s">
        <v>65</v>
      </c>
      <c r="B494" s="18" t="s">
        <v>114</v>
      </c>
      <c r="C494" s="18" t="s">
        <v>117</v>
      </c>
      <c r="D494" s="21" t="s">
        <v>419</v>
      </c>
      <c r="E494" s="18" t="s">
        <v>103</v>
      </c>
      <c r="F494" s="12">
        <v>1692551</v>
      </c>
      <c r="G494" s="12">
        <v>0</v>
      </c>
      <c r="H494" s="275">
        <v>0</v>
      </c>
    </row>
    <row r="495" spans="1:8" ht="26.25">
      <c r="A495" s="92" t="s">
        <v>55</v>
      </c>
      <c r="B495" s="18" t="s">
        <v>114</v>
      </c>
      <c r="C495" s="18" t="s">
        <v>117</v>
      </c>
      <c r="D495" s="21" t="s">
        <v>56</v>
      </c>
      <c r="E495" s="18"/>
      <c r="F495" s="12">
        <f>SUM(F496+F497)</f>
        <v>3285541</v>
      </c>
      <c r="G495" s="12">
        <f>SUM(G496+G497)</f>
        <v>0</v>
      </c>
      <c r="H495" s="12">
        <f>SUM(H496+H497)</f>
        <v>0</v>
      </c>
    </row>
    <row r="496" spans="1:8" ht="14.25">
      <c r="A496" s="148" t="s">
        <v>124</v>
      </c>
      <c r="B496" s="51" t="s">
        <v>114</v>
      </c>
      <c r="C496" s="51" t="s">
        <v>117</v>
      </c>
      <c r="D496" s="52" t="s">
        <v>56</v>
      </c>
      <c r="E496" s="51" t="s">
        <v>123</v>
      </c>
      <c r="F496" s="53">
        <v>3122112</v>
      </c>
      <c r="G496" s="12">
        <v>0</v>
      </c>
      <c r="H496" s="275">
        <v>0</v>
      </c>
    </row>
    <row r="497" spans="1:8" ht="26.25">
      <c r="A497" s="148" t="s">
        <v>65</v>
      </c>
      <c r="B497" s="51" t="s">
        <v>114</v>
      </c>
      <c r="C497" s="51" t="s">
        <v>117</v>
      </c>
      <c r="D497" s="52" t="s">
        <v>56</v>
      </c>
      <c r="E497" s="51" t="s">
        <v>103</v>
      </c>
      <c r="F497" s="53">
        <v>163429</v>
      </c>
      <c r="G497" s="12">
        <v>0</v>
      </c>
      <c r="H497" s="275">
        <v>0</v>
      </c>
    </row>
    <row r="498" spans="1:8" ht="26.25">
      <c r="A498" s="121" t="s">
        <v>139</v>
      </c>
      <c r="B498" s="84" t="s">
        <v>114</v>
      </c>
      <c r="C498" s="84" t="s">
        <v>117</v>
      </c>
      <c r="D498" s="20" t="s">
        <v>217</v>
      </c>
      <c r="E498" s="84"/>
      <c r="F498" s="86">
        <f>SUM(F499)</f>
        <v>0</v>
      </c>
      <c r="G498" s="86">
        <f>SUM(G499)</f>
        <v>0</v>
      </c>
      <c r="H498" s="86">
        <f>SUM(H499)</f>
        <v>1490500</v>
      </c>
    </row>
    <row r="499" spans="1:8" ht="26.25" customHeight="1">
      <c r="A499" s="92" t="s">
        <v>140</v>
      </c>
      <c r="B499" s="84" t="s">
        <v>114</v>
      </c>
      <c r="C499" s="84" t="s">
        <v>117</v>
      </c>
      <c r="D499" s="21" t="s">
        <v>218</v>
      </c>
      <c r="E499" s="84"/>
      <c r="F499" s="86">
        <f>SUM(F500+F503)</f>
        <v>0</v>
      </c>
      <c r="G499" s="86">
        <f>SUM(G500+G503)</f>
        <v>0</v>
      </c>
      <c r="H499" s="86">
        <f>SUM(H500+H503)</f>
        <v>1490500</v>
      </c>
    </row>
    <row r="500" spans="1:8" ht="26.25">
      <c r="A500" s="148" t="s">
        <v>163</v>
      </c>
      <c r="B500" s="84" t="s">
        <v>114</v>
      </c>
      <c r="C500" s="84" t="s">
        <v>117</v>
      </c>
      <c r="D500" s="21" t="s">
        <v>219</v>
      </c>
      <c r="E500" s="84"/>
      <c r="F500" s="86">
        <f>SUM(F501+F502)</f>
        <v>0</v>
      </c>
      <c r="G500" s="86">
        <f>SUM(G501+G502)</f>
        <v>0</v>
      </c>
      <c r="H500" s="86">
        <f>SUM(H501+H502)</f>
        <v>1483000</v>
      </c>
    </row>
    <row r="501" spans="1:8" ht="42.75" customHeight="1">
      <c r="A501" s="148" t="s">
        <v>159</v>
      </c>
      <c r="B501" s="84" t="s">
        <v>114</v>
      </c>
      <c r="C501" s="84" t="s">
        <v>117</v>
      </c>
      <c r="D501" s="21" t="s">
        <v>219</v>
      </c>
      <c r="E501" s="84" t="s">
        <v>100</v>
      </c>
      <c r="F501" s="86">
        <v>0</v>
      </c>
      <c r="G501" s="86">
        <v>0</v>
      </c>
      <c r="H501" s="78">
        <v>1333000</v>
      </c>
    </row>
    <row r="502" spans="1:8" ht="15.75" customHeight="1">
      <c r="A502" s="148" t="s">
        <v>65</v>
      </c>
      <c r="B502" s="84" t="s">
        <v>114</v>
      </c>
      <c r="C502" s="84" t="s">
        <v>117</v>
      </c>
      <c r="D502" s="21" t="s">
        <v>219</v>
      </c>
      <c r="E502" s="84" t="s">
        <v>103</v>
      </c>
      <c r="F502" s="86">
        <v>0</v>
      </c>
      <c r="G502" s="78">
        <v>0</v>
      </c>
      <c r="H502" s="78">
        <v>150000</v>
      </c>
    </row>
    <row r="503" spans="1:8" s="2" customFormat="1" ht="14.25">
      <c r="A503" s="92" t="s">
        <v>58</v>
      </c>
      <c r="B503" s="84" t="s">
        <v>114</v>
      </c>
      <c r="C503" s="84" t="s">
        <v>117</v>
      </c>
      <c r="D503" s="21" t="s">
        <v>994</v>
      </c>
      <c r="E503" s="84"/>
      <c r="F503" s="86">
        <f>SUM(F504+F505)</f>
        <v>0</v>
      </c>
      <c r="G503" s="86">
        <f>SUM(G504+G505)</f>
        <v>0</v>
      </c>
      <c r="H503" s="86">
        <f>SUM(H504+H505)</f>
        <v>7500</v>
      </c>
    </row>
    <row r="504" spans="1:8" s="35" customFormat="1" ht="26.25">
      <c r="A504" s="148" t="s">
        <v>65</v>
      </c>
      <c r="B504" s="84" t="s">
        <v>114</v>
      </c>
      <c r="C504" s="84" t="s">
        <v>117</v>
      </c>
      <c r="D504" s="21" t="s">
        <v>994</v>
      </c>
      <c r="E504" s="84" t="s">
        <v>103</v>
      </c>
      <c r="F504" s="86">
        <v>0</v>
      </c>
      <c r="G504" s="78">
        <v>0</v>
      </c>
      <c r="H504" s="78">
        <v>6000</v>
      </c>
    </row>
    <row r="505" spans="1:8" s="1" customFormat="1" ht="18" customHeight="1">
      <c r="A505" s="148" t="s">
        <v>124</v>
      </c>
      <c r="B505" s="84" t="s">
        <v>114</v>
      </c>
      <c r="C505" s="84" t="s">
        <v>117</v>
      </c>
      <c r="D505" s="21" t="s">
        <v>994</v>
      </c>
      <c r="E505" s="84" t="s">
        <v>123</v>
      </c>
      <c r="F505" s="86">
        <v>0</v>
      </c>
      <c r="G505" s="78">
        <v>0</v>
      </c>
      <c r="H505" s="78">
        <v>1500</v>
      </c>
    </row>
    <row r="506" spans="1:8" s="1" customFormat="1" ht="14.25">
      <c r="A506" s="187" t="s">
        <v>118</v>
      </c>
      <c r="B506" s="43" t="s">
        <v>120</v>
      </c>
      <c r="C506" s="43"/>
      <c r="D506" s="45"/>
      <c r="E506" s="47"/>
      <c r="F506" s="44">
        <f>SUM(F507+F551)</f>
        <v>26312931</v>
      </c>
      <c r="G506" s="44">
        <f>SUM(G507+G551)</f>
        <v>19667972</v>
      </c>
      <c r="H506" s="44">
        <f>SUM(H507+H551)</f>
        <v>19687972</v>
      </c>
    </row>
    <row r="507" spans="1:8" ht="14.25">
      <c r="A507" s="188" t="s">
        <v>119</v>
      </c>
      <c r="B507" s="17" t="s">
        <v>120</v>
      </c>
      <c r="C507" s="17" t="s">
        <v>97</v>
      </c>
      <c r="D507" s="20"/>
      <c r="E507" s="18"/>
      <c r="F507" s="33">
        <f>SUM(F508+F542)</f>
        <v>25542971</v>
      </c>
      <c r="G507" s="33">
        <f>SUM(G508+G542)</f>
        <v>19667972</v>
      </c>
      <c r="H507" s="33">
        <f>SUM(H508+H542)</f>
        <v>19687972</v>
      </c>
    </row>
    <row r="508" spans="1:8" ht="26.25">
      <c r="A508" s="121" t="s">
        <v>269</v>
      </c>
      <c r="B508" s="17" t="s">
        <v>120</v>
      </c>
      <c r="C508" s="17" t="s">
        <v>97</v>
      </c>
      <c r="D508" s="20" t="s">
        <v>270</v>
      </c>
      <c r="E508" s="17"/>
      <c r="F508" s="33">
        <f>SUM(F518+F527+F509)</f>
        <v>25542971</v>
      </c>
      <c r="G508" s="33">
        <f>SUM(G518+G527+G509)</f>
        <v>19667972</v>
      </c>
      <c r="H508" s="33">
        <f>SUM(H518+H527+H509)</f>
        <v>0</v>
      </c>
    </row>
    <row r="509" spans="1:8" ht="15.75" customHeight="1">
      <c r="A509" s="92" t="s">
        <v>43</v>
      </c>
      <c r="B509" s="18" t="s">
        <v>120</v>
      </c>
      <c r="C509" s="18" t="s">
        <v>97</v>
      </c>
      <c r="D509" s="21" t="s">
        <v>42</v>
      </c>
      <c r="E509" s="18"/>
      <c r="F509" s="12">
        <f>SUM(F510)</f>
        <v>1409100</v>
      </c>
      <c r="G509" s="12">
        <f>SUM(G510)</f>
        <v>1409100</v>
      </c>
      <c r="H509" s="12">
        <f>SUM(H510)</f>
        <v>0</v>
      </c>
    </row>
    <row r="510" spans="1:8" ht="26.25">
      <c r="A510" s="92" t="s">
        <v>41</v>
      </c>
      <c r="B510" s="18" t="s">
        <v>120</v>
      </c>
      <c r="C510" s="18" t="s">
        <v>97</v>
      </c>
      <c r="D510" s="21" t="s">
        <v>203</v>
      </c>
      <c r="E510" s="18"/>
      <c r="F510" s="12">
        <f>SUM(F511+F516+F514)</f>
        <v>1409100</v>
      </c>
      <c r="G510" s="12">
        <f>SUM(G511+G516)</f>
        <v>1409100</v>
      </c>
      <c r="H510" s="12">
        <f>SUM(H511+H516)</f>
        <v>0</v>
      </c>
    </row>
    <row r="511" spans="1:8" ht="52.5">
      <c r="A511" s="148" t="s">
        <v>788</v>
      </c>
      <c r="B511" s="18" t="s">
        <v>120</v>
      </c>
      <c r="C511" s="18" t="s">
        <v>97</v>
      </c>
      <c r="D511" s="21" t="s">
        <v>789</v>
      </c>
      <c r="E511" s="18"/>
      <c r="F511" s="12">
        <f>SUM(F512:F513)</f>
        <v>101200</v>
      </c>
      <c r="G511" s="12">
        <f>SUM(G512:G513)</f>
        <v>101200</v>
      </c>
      <c r="H511" s="12">
        <f>SUM(H512:H513)</f>
        <v>0</v>
      </c>
    </row>
    <row r="512" spans="1:8" ht="52.5">
      <c r="A512" s="148" t="s">
        <v>159</v>
      </c>
      <c r="B512" s="18" t="s">
        <v>120</v>
      </c>
      <c r="C512" s="18" t="s">
        <v>97</v>
      </c>
      <c r="D512" s="21" t="s">
        <v>789</v>
      </c>
      <c r="E512" s="18" t="s">
        <v>100</v>
      </c>
      <c r="F512" s="12">
        <v>79200</v>
      </c>
      <c r="G512" s="86">
        <v>79200</v>
      </c>
      <c r="H512" s="86">
        <v>0</v>
      </c>
    </row>
    <row r="513" spans="1:8" ht="14.25">
      <c r="A513" s="148" t="s">
        <v>124</v>
      </c>
      <c r="B513" s="18" t="s">
        <v>120</v>
      </c>
      <c r="C513" s="18" t="s">
        <v>97</v>
      </c>
      <c r="D513" s="21" t="s">
        <v>789</v>
      </c>
      <c r="E513" s="18" t="s">
        <v>123</v>
      </c>
      <c r="F513" s="12">
        <v>22000</v>
      </c>
      <c r="G513" s="86">
        <v>22000</v>
      </c>
      <c r="H513" s="86">
        <v>0</v>
      </c>
    </row>
    <row r="514" spans="1:8" ht="39">
      <c r="A514" s="148" t="s">
        <v>967</v>
      </c>
      <c r="B514" s="18" t="s">
        <v>120</v>
      </c>
      <c r="C514" s="18" t="s">
        <v>97</v>
      </c>
      <c r="D514" s="21" t="s">
        <v>968</v>
      </c>
      <c r="E514" s="18"/>
      <c r="F514" s="12">
        <f>SUM(F515)</f>
        <v>1307900</v>
      </c>
      <c r="G514" s="86">
        <v>0</v>
      </c>
      <c r="H514" s="86">
        <v>0</v>
      </c>
    </row>
    <row r="515" spans="1:8" ht="52.5">
      <c r="A515" s="148" t="s">
        <v>159</v>
      </c>
      <c r="B515" s="18" t="s">
        <v>120</v>
      </c>
      <c r="C515" s="18" t="s">
        <v>97</v>
      </c>
      <c r="D515" s="21" t="s">
        <v>968</v>
      </c>
      <c r="E515" s="18" t="s">
        <v>100</v>
      </c>
      <c r="F515" s="12">
        <v>1307900</v>
      </c>
      <c r="G515" s="86">
        <v>0</v>
      </c>
      <c r="H515" s="86">
        <v>0</v>
      </c>
    </row>
    <row r="516" spans="1:8" ht="26.25">
      <c r="A516" s="148" t="s">
        <v>163</v>
      </c>
      <c r="B516" s="18" t="s">
        <v>120</v>
      </c>
      <c r="C516" s="18" t="s">
        <v>97</v>
      </c>
      <c r="D516" s="21" t="s">
        <v>44</v>
      </c>
      <c r="E516" s="18"/>
      <c r="F516" s="12">
        <f>SUM(F517)</f>
        <v>0</v>
      </c>
      <c r="G516" s="12">
        <f>SUM(G517)</f>
        <v>1307900</v>
      </c>
      <c r="H516" s="12">
        <f>SUM(H517)</f>
        <v>0</v>
      </c>
    </row>
    <row r="517" spans="1:8" ht="52.5">
      <c r="A517" s="148" t="s">
        <v>159</v>
      </c>
      <c r="B517" s="18" t="s">
        <v>120</v>
      </c>
      <c r="C517" s="18" t="s">
        <v>97</v>
      </c>
      <c r="D517" s="21" t="s">
        <v>44</v>
      </c>
      <c r="E517" s="18" t="s">
        <v>100</v>
      </c>
      <c r="F517" s="12">
        <v>0</v>
      </c>
      <c r="G517" s="86">
        <v>1307900</v>
      </c>
      <c r="H517" s="355">
        <v>0</v>
      </c>
    </row>
    <row r="518" spans="1:8" ht="26.25">
      <c r="A518" s="148" t="s">
        <v>271</v>
      </c>
      <c r="B518" s="17" t="s">
        <v>120</v>
      </c>
      <c r="C518" s="17" t="s">
        <v>97</v>
      </c>
      <c r="D518" s="17" t="s">
        <v>272</v>
      </c>
      <c r="E518" s="18"/>
      <c r="F518" s="12">
        <f>SUM(F519)</f>
        <v>8304813</v>
      </c>
      <c r="G518" s="12">
        <f>SUM(G519)</f>
        <v>7115431</v>
      </c>
      <c r="H518" s="12">
        <f>SUM(H519)</f>
        <v>0</v>
      </c>
    </row>
    <row r="519" spans="1:8" ht="14.25">
      <c r="A519" s="148" t="s">
        <v>273</v>
      </c>
      <c r="B519" s="18" t="s">
        <v>120</v>
      </c>
      <c r="C519" s="18" t="s">
        <v>97</v>
      </c>
      <c r="D519" s="18" t="s">
        <v>274</v>
      </c>
      <c r="E519" s="18"/>
      <c r="F519" s="12">
        <f>SUM(F523+F520)</f>
        <v>8304813</v>
      </c>
      <c r="G519" s="12">
        <f>SUM(G523+G520)</f>
        <v>7115431</v>
      </c>
      <c r="H519" s="12">
        <f>SUM(H523+H520)</f>
        <v>0</v>
      </c>
    </row>
    <row r="520" spans="1:8" ht="52.5">
      <c r="A520" s="148" t="s">
        <v>788</v>
      </c>
      <c r="B520" s="18" t="s">
        <v>120</v>
      </c>
      <c r="C520" s="18" t="s">
        <v>97</v>
      </c>
      <c r="D520" s="21" t="s">
        <v>790</v>
      </c>
      <c r="E520" s="18"/>
      <c r="F520" s="12">
        <f>SUM(F521:F522)</f>
        <v>686400</v>
      </c>
      <c r="G520" s="12">
        <f>SUM(G521:G522)</f>
        <v>686400</v>
      </c>
      <c r="H520" s="12">
        <f>SUM(H521:H522)</f>
        <v>0</v>
      </c>
    </row>
    <row r="521" spans="1:8" ht="52.5">
      <c r="A521" s="148" t="s">
        <v>159</v>
      </c>
      <c r="B521" s="18" t="s">
        <v>120</v>
      </c>
      <c r="C521" s="18" t="s">
        <v>97</v>
      </c>
      <c r="D521" s="21" t="s">
        <v>790</v>
      </c>
      <c r="E521" s="18" t="s">
        <v>100</v>
      </c>
      <c r="F521" s="12">
        <v>475200</v>
      </c>
      <c r="G521" s="86">
        <v>475200</v>
      </c>
      <c r="H521" s="86">
        <v>0</v>
      </c>
    </row>
    <row r="522" spans="1:8" s="50" customFormat="1" ht="14.25">
      <c r="A522" s="148" t="s">
        <v>124</v>
      </c>
      <c r="B522" s="18" t="s">
        <v>120</v>
      </c>
      <c r="C522" s="18" t="s">
        <v>97</v>
      </c>
      <c r="D522" s="21" t="s">
        <v>790</v>
      </c>
      <c r="E522" s="18" t="s">
        <v>123</v>
      </c>
      <c r="F522" s="12">
        <v>211200</v>
      </c>
      <c r="G522" s="86">
        <v>211200</v>
      </c>
      <c r="H522" s="86">
        <v>0</v>
      </c>
    </row>
    <row r="523" spans="1:8" s="2" customFormat="1" ht="26.25">
      <c r="A523" s="148" t="s">
        <v>163</v>
      </c>
      <c r="B523" s="18" t="s">
        <v>120</v>
      </c>
      <c r="C523" s="18" t="s">
        <v>97</v>
      </c>
      <c r="D523" s="18" t="s">
        <v>276</v>
      </c>
      <c r="E523" s="18"/>
      <c r="F523" s="12">
        <f>SUM(F524:F526)</f>
        <v>7618413</v>
      </c>
      <c r="G523" s="12">
        <f>SUM(G524:G526)</f>
        <v>6429031</v>
      </c>
      <c r="H523" s="12">
        <f>SUM(H524:H526)</f>
        <v>0</v>
      </c>
    </row>
    <row r="524" spans="1:8" s="14" customFormat="1" ht="57" customHeight="1">
      <c r="A524" s="148" t="s">
        <v>159</v>
      </c>
      <c r="B524" s="18" t="s">
        <v>120</v>
      </c>
      <c r="C524" s="18" t="s">
        <v>97</v>
      </c>
      <c r="D524" s="18" t="s">
        <v>276</v>
      </c>
      <c r="E524" s="18" t="s">
        <v>100</v>
      </c>
      <c r="F524" s="12">
        <v>5315642</v>
      </c>
      <c r="G524" s="12">
        <v>5789000</v>
      </c>
      <c r="H524" s="355">
        <v>0</v>
      </c>
    </row>
    <row r="525" spans="1:8" ht="26.25">
      <c r="A525" s="148" t="s">
        <v>65</v>
      </c>
      <c r="B525" s="18" t="s">
        <v>120</v>
      </c>
      <c r="C525" s="18" t="s">
        <v>97</v>
      </c>
      <c r="D525" s="18" t="s">
        <v>277</v>
      </c>
      <c r="E525" s="18" t="s">
        <v>103</v>
      </c>
      <c r="F525" s="12">
        <v>2258740</v>
      </c>
      <c r="G525" s="12">
        <v>596000</v>
      </c>
      <c r="H525" s="355">
        <v>0</v>
      </c>
    </row>
    <row r="526" spans="1:8" ht="14.25">
      <c r="A526" s="148" t="s">
        <v>105</v>
      </c>
      <c r="B526" s="18" t="s">
        <v>120</v>
      </c>
      <c r="C526" s="18" t="s">
        <v>97</v>
      </c>
      <c r="D526" s="18" t="s">
        <v>275</v>
      </c>
      <c r="E526" s="18" t="s">
        <v>104</v>
      </c>
      <c r="F526" s="12">
        <v>44031</v>
      </c>
      <c r="G526" s="12">
        <v>44031</v>
      </c>
      <c r="H526" s="355">
        <v>0</v>
      </c>
    </row>
    <row r="527" spans="1:8" ht="39">
      <c r="A527" s="148" t="s">
        <v>278</v>
      </c>
      <c r="B527" s="17" t="s">
        <v>120</v>
      </c>
      <c r="C527" s="17" t="s">
        <v>97</v>
      </c>
      <c r="D527" s="17" t="s">
        <v>279</v>
      </c>
      <c r="E527" s="18"/>
      <c r="F527" s="12">
        <f>SUM(F528)</f>
        <v>15829058</v>
      </c>
      <c r="G527" s="12">
        <f>SUM(G528)</f>
        <v>11143441</v>
      </c>
      <c r="H527" s="12">
        <f>SUM(H528)</f>
        <v>0</v>
      </c>
    </row>
    <row r="528" spans="1:8" ht="39">
      <c r="A528" s="148" t="s">
        <v>280</v>
      </c>
      <c r="B528" s="18" t="s">
        <v>120</v>
      </c>
      <c r="C528" s="18" t="s">
        <v>97</v>
      </c>
      <c r="D528" s="18" t="s">
        <v>281</v>
      </c>
      <c r="E528" s="18"/>
      <c r="F528" s="12">
        <f>SUM(F538+F529+F532+F534+F536)</f>
        <v>15829058</v>
      </c>
      <c r="G528" s="12">
        <f>SUM(G538+G529+G532+G534+G536)</f>
        <v>11143441</v>
      </c>
      <c r="H528" s="12">
        <f>SUM(H538+H529+H532+H534+H536)</f>
        <v>0</v>
      </c>
    </row>
    <row r="529" spans="1:8" ht="52.5">
      <c r="A529" s="148" t="s">
        <v>788</v>
      </c>
      <c r="B529" s="18" t="s">
        <v>120</v>
      </c>
      <c r="C529" s="18" t="s">
        <v>97</v>
      </c>
      <c r="D529" s="21" t="s">
        <v>791</v>
      </c>
      <c r="E529" s="18"/>
      <c r="F529" s="12">
        <f>SUM(F530:F531)</f>
        <v>616629</v>
      </c>
      <c r="G529" s="12">
        <f>SUM(G530:G531)</f>
        <v>616629</v>
      </c>
      <c r="H529" s="12">
        <f>SUM(H530:H531)</f>
        <v>0</v>
      </c>
    </row>
    <row r="530" spans="1:8" ht="52.5">
      <c r="A530" s="148" t="s">
        <v>159</v>
      </c>
      <c r="B530" s="18" t="s">
        <v>120</v>
      </c>
      <c r="C530" s="18" t="s">
        <v>97</v>
      </c>
      <c r="D530" s="21" t="s">
        <v>791</v>
      </c>
      <c r="E530" s="18" t="s">
        <v>100</v>
      </c>
      <c r="F530" s="12">
        <v>379029</v>
      </c>
      <c r="G530" s="86">
        <v>379029</v>
      </c>
      <c r="H530" s="86">
        <v>0</v>
      </c>
    </row>
    <row r="531" spans="1:8" ht="14.25">
      <c r="A531" s="148" t="s">
        <v>124</v>
      </c>
      <c r="B531" s="18" t="s">
        <v>120</v>
      </c>
      <c r="C531" s="18" t="s">
        <v>97</v>
      </c>
      <c r="D531" s="21" t="s">
        <v>791</v>
      </c>
      <c r="E531" s="18" t="s">
        <v>123</v>
      </c>
      <c r="F531" s="12">
        <v>237600</v>
      </c>
      <c r="G531" s="86">
        <v>237600</v>
      </c>
      <c r="H531" s="86">
        <v>0</v>
      </c>
    </row>
    <row r="532" spans="1:8" ht="26.25">
      <c r="A532" s="148" t="s">
        <v>1014</v>
      </c>
      <c r="B532" s="18" t="s">
        <v>120</v>
      </c>
      <c r="C532" s="18" t="s">
        <v>97</v>
      </c>
      <c r="D532" s="21" t="s">
        <v>944</v>
      </c>
      <c r="E532" s="18"/>
      <c r="F532" s="12">
        <f>SUM(F533:F533)</f>
        <v>3774317</v>
      </c>
      <c r="G532" s="86">
        <v>0</v>
      </c>
      <c r="H532" s="86">
        <v>0</v>
      </c>
    </row>
    <row r="533" spans="1:8" ht="52.5">
      <c r="A533" s="148" t="s">
        <v>159</v>
      </c>
      <c r="B533" s="18" t="s">
        <v>120</v>
      </c>
      <c r="C533" s="18" t="s">
        <v>97</v>
      </c>
      <c r="D533" s="21" t="s">
        <v>944</v>
      </c>
      <c r="E533" s="18" t="s">
        <v>100</v>
      </c>
      <c r="F533" s="12">
        <v>3774317</v>
      </c>
      <c r="G533" s="86">
        <v>0</v>
      </c>
      <c r="H533" s="86">
        <v>0</v>
      </c>
    </row>
    <row r="534" spans="1:10" ht="39">
      <c r="A534" s="148" t="s">
        <v>967</v>
      </c>
      <c r="B534" s="18" t="s">
        <v>120</v>
      </c>
      <c r="C534" s="18" t="s">
        <v>97</v>
      </c>
      <c r="D534" s="21" t="s">
        <v>969</v>
      </c>
      <c r="E534" s="18"/>
      <c r="F534" s="12">
        <f>SUM(F535)</f>
        <v>7498840</v>
      </c>
      <c r="G534" s="86">
        <v>0</v>
      </c>
      <c r="H534" s="86">
        <v>0</v>
      </c>
      <c r="J534" s="132"/>
    </row>
    <row r="535" spans="1:8" ht="52.5">
      <c r="A535" s="148" t="s">
        <v>159</v>
      </c>
      <c r="B535" s="18" t="s">
        <v>120</v>
      </c>
      <c r="C535" s="18" t="s">
        <v>97</v>
      </c>
      <c r="D535" s="21" t="s">
        <v>969</v>
      </c>
      <c r="E535" s="18" t="s">
        <v>100</v>
      </c>
      <c r="F535" s="12">
        <v>7498840</v>
      </c>
      <c r="G535" s="86">
        <v>0</v>
      </c>
      <c r="H535" s="86">
        <v>0</v>
      </c>
    </row>
    <row r="536" spans="1:8" ht="39">
      <c r="A536" s="253" t="s">
        <v>966</v>
      </c>
      <c r="B536" s="18" t="s">
        <v>120</v>
      </c>
      <c r="C536" s="18" t="s">
        <v>97</v>
      </c>
      <c r="D536" s="21" t="s">
        <v>965</v>
      </c>
      <c r="E536" s="18"/>
      <c r="F536" s="12">
        <f>SUM(F537)</f>
        <v>854000</v>
      </c>
      <c r="G536" s="78">
        <v>0</v>
      </c>
      <c r="H536" s="78">
        <v>0</v>
      </c>
    </row>
    <row r="537" spans="1:8" ht="26.25">
      <c r="A537" s="148" t="s">
        <v>65</v>
      </c>
      <c r="B537" s="18" t="s">
        <v>120</v>
      </c>
      <c r="C537" s="18" t="s">
        <v>97</v>
      </c>
      <c r="D537" s="21" t="s">
        <v>965</v>
      </c>
      <c r="E537" s="18" t="s">
        <v>103</v>
      </c>
      <c r="F537" s="12">
        <v>854000</v>
      </c>
      <c r="G537" s="86">
        <v>0</v>
      </c>
      <c r="H537" s="86">
        <v>0</v>
      </c>
    </row>
    <row r="538" spans="1:8" ht="26.25">
      <c r="A538" s="148" t="s">
        <v>163</v>
      </c>
      <c r="B538" s="18" t="s">
        <v>120</v>
      </c>
      <c r="C538" s="18" t="s">
        <v>97</v>
      </c>
      <c r="D538" s="18" t="s">
        <v>282</v>
      </c>
      <c r="E538" s="18"/>
      <c r="F538" s="12">
        <f>SUM(F539:F541)</f>
        <v>3085272</v>
      </c>
      <c r="G538" s="12">
        <f>SUM(G539:G541)</f>
        <v>10526812</v>
      </c>
      <c r="H538" s="12">
        <f>SUM(H539:H541)</f>
        <v>0</v>
      </c>
    </row>
    <row r="539" spans="1:8" ht="52.5">
      <c r="A539" s="148" t="s">
        <v>159</v>
      </c>
      <c r="B539" s="18" t="s">
        <v>120</v>
      </c>
      <c r="C539" s="18" t="s">
        <v>97</v>
      </c>
      <c r="D539" s="18" t="s">
        <v>282</v>
      </c>
      <c r="E539" s="18" t="s">
        <v>100</v>
      </c>
      <c r="F539" s="12">
        <v>0</v>
      </c>
      <c r="G539" s="12">
        <v>8754100</v>
      </c>
      <c r="H539" s="86">
        <v>0</v>
      </c>
    </row>
    <row r="540" spans="1:8" ht="26.25">
      <c r="A540" s="148" t="s">
        <v>65</v>
      </c>
      <c r="B540" s="18" t="s">
        <v>120</v>
      </c>
      <c r="C540" s="18" t="s">
        <v>97</v>
      </c>
      <c r="D540" s="18" t="s">
        <v>282</v>
      </c>
      <c r="E540" s="18" t="s">
        <v>103</v>
      </c>
      <c r="F540" s="12">
        <v>3074560</v>
      </c>
      <c r="G540" s="12">
        <v>1762000</v>
      </c>
      <c r="H540" s="86">
        <v>0</v>
      </c>
    </row>
    <row r="541" spans="1:8" ht="14.25" customHeight="1">
      <c r="A541" s="148" t="s">
        <v>105</v>
      </c>
      <c r="B541" s="18" t="s">
        <v>120</v>
      </c>
      <c r="C541" s="18" t="s">
        <v>97</v>
      </c>
      <c r="D541" s="18" t="s">
        <v>283</v>
      </c>
      <c r="E541" s="18" t="s">
        <v>104</v>
      </c>
      <c r="F541" s="12">
        <v>10712</v>
      </c>
      <c r="G541" s="86">
        <v>10712</v>
      </c>
      <c r="H541" s="86">
        <v>0</v>
      </c>
    </row>
    <row r="542" spans="1:8" ht="26.25">
      <c r="A542" s="121" t="s">
        <v>139</v>
      </c>
      <c r="B542" s="84" t="s">
        <v>120</v>
      </c>
      <c r="C542" s="84" t="s">
        <v>97</v>
      </c>
      <c r="D542" s="20" t="s">
        <v>217</v>
      </c>
      <c r="E542" s="18"/>
      <c r="F542" s="12">
        <f>SUM(F543)</f>
        <v>0</v>
      </c>
      <c r="G542" s="12">
        <f>SUM(G543)</f>
        <v>0</v>
      </c>
      <c r="H542" s="12">
        <f>SUM(H543)</f>
        <v>19687972</v>
      </c>
    </row>
    <row r="543" spans="1:8" ht="39">
      <c r="A543" s="92" t="s">
        <v>140</v>
      </c>
      <c r="B543" s="84" t="s">
        <v>120</v>
      </c>
      <c r="C543" s="84" t="s">
        <v>97</v>
      </c>
      <c r="D543" s="21" t="s">
        <v>218</v>
      </c>
      <c r="E543" s="18"/>
      <c r="F543" s="12">
        <f>SUM(F544+F547)</f>
        <v>0</v>
      </c>
      <c r="G543" s="12">
        <f>SUM(G544+G547)</f>
        <v>0</v>
      </c>
      <c r="H543" s="12">
        <f>SUM(H544+H547)</f>
        <v>19687972</v>
      </c>
    </row>
    <row r="544" spans="1:8" ht="52.5">
      <c r="A544" s="148" t="s">
        <v>788</v>
      </c>
      <c r="B544" s="84" t="s">
        <v>120</v>
      </c>
      <c r="C544" s="84" t="s">
        <v>97</v>
      </c>
      <c r="D544" s="21" t="s">
        <v>995</v>
      </c>
      <c r="E544" s="18"/>
      <c r="F544" s="12">
        <f>SUM(F545+F546)</f>
        <v>0</v>
      </c>
      <c r="G544" s="12">
        <f>SUM(G545+G546)</f>
        <v>0</v>
      </c>
      <c r="H544" s="12">
        <f>SUM(H545+H546)</f>
        <v>1404229</v>
      </c>
    </row>
    <row r="545" spans="1:8" ht="52.5">
      <c r="A545" s="148" t="s">
        <v>159</v>
      </c>
      <c r="B545" s="84" t="s">
        <v>120</v>
      </c>
      <c r="C545" s="84" t="s">
        <v>97</v>
      </c>
      <c r="D545" s="21" t="s">
        <v>995</v>
      </c>
      <c r="E545" s="18" t="s">
        <v>100</v>
      </c>
      <c r="F545" s="12">
        <v>0</v>
      </c>
      <c r="G545" s="78">
        <v>0</v>
      </c>
      <c r="H545" s="78">
        <v>933429</v>
      </c>
    </row>
    <row r="546" spans="1:8" ht="15.75" customHeight="1">
      <c r="A546" s="148" t="s">
        <v>124</v>
      </c>
      <c r="B546" s="84" t="s">
        <v>120</v>
      </c>
      <c r="C546" s="84" t="s">
        <v>97</v>
      </c>
      <c r="D546" s="21" t="s">
        <v>995</v>
      </c>
      <c r="E546" s="18" t="s">
        <v>123</v>
      </c>
      <c r="F546" s="12">
        <v>0</v>
      </c>
      <c r="G546" s="78">
        <v>0</v>
      </c>
      <c r="H546" s="78">
        <v>470800</v>
      </c>
    </row>
    <row r="547" spans="1:8" ht="26.25">
      <c r="A547" s="148" t="s">
        <v>163</v>
      </c>
      <c r="B547" s="18" t="s">
        <v>120</v>
      </c>
      <c r="C547" s="18" t="s">
        <v>97</v>
      </c>
      <c r="D547" s="18" t="s">
        <v>971</v>
      </c>
      <c r="E547" s="18"/>
      <c r="F547" s="12">
        <f>SUM(F548+F549+F550)</f>
        <v>0</v>
      </c>
      <c r="G547" s="12">
        <f>SUM(G548+G549+G550)</f>
        <v>0</v>
      </c>
      <c r="H547" s="12">
        <f>SUM(H548+H549+H550)</f>
        <v>18283743</v>
      </c>
    </row>
    <row r="548" spans="1:8" ht="52.5">
      <c r="A548" s="148" t="s">
        <v>159</v>
      </c>
      <c r="B548" s="18" t="s">
        <v>120</v>
      </c>
      <c r="C548" s="18" t="s">
        <v>97</v>
      </c>
      <c r="D548" s="18" t="s">
        <v>971</v>
      </c>
      <c r="E548" s="18" t="s">
        <v>100</v>
      </c>
      <c r="F548" s="12">
        <v>0</v>
      </c>
      <c r="G548" s="12">
        <v>0</v>
      </c>
      <c r="H548" s="78">
        <v>15871000</v>
      </c>
    </row>
    <row r="549" spans="1:8" ht="26.25">
      <c r="A549" s="148" t="s">
        <v>65</v>
      </c>
      <c r="B549" s="18" t="s">
        <v>120</v>
      </c>
      <c r="C549" s="18" t="s">
        <v>97</v>
      </c>
      <c r="D549" s="18" t="s">
        <v>971</v>
      </c>
      <c r="E549" s="18" t="s">
        <v>103</v>
      </c>
      <c r="F549" s="12">
        <v>0</v>
      </c>
      <c r="G549" s="12">
        <v>0</v>
      </c>
      <c r="H549" s="78">
        <v>2358000</v>
      </c>
    </row>
    <row r="550" spans="1:8" ht="14.25">
      <c r="A550" s="148" t="s">
        <v>105</v>
      </c>
      <c r="B550" s="18" t="s">
        <v>120</v>
      </c>
      <c r="C550" s="18" t="s">
        <v>97</v>
      </c>
      <c r="D550" s="18" t="s">
        <v>971</v>
      </c>
      <c r="E550" s="18" t="s">
        <v>104</v>
      </c>
      <c r="F550" s="12">
        <v>0</v>
      </c>
      <c r="G550" s="12">
        <v>0</v>
      </c>
      <c r="H550" s="78">
        <v>54743</v>
      </c>
    </row>
    <row r="551" spans="1:8" ht="14.25">
      <c r="A551" s="188" t="s">
        <v>121</v>
      </c>
      <c r="B551" s="17" t="s">
        <v>120</v>
      </c>
      <c r="C551" s="17" t="s">
        <v>107</v>
      </c>
      <c r="D551" s="22"/>
      <c r="E551" s="18"/>
      <c r="F551" s="33">
        <f aca="true" t="shared" si="39" ref="F551:H555">SUM(F552)</f>
        <v>769960</v>
      </c>
      <c r="G551" s="33">
        <f t="shared" si="39"/>
        <v>0</v>
      </c>
      <c r="H551" s="33">
        <f t="shared" si="39"/>
        <v>0</v>
      </c>
    </row>
    <row r="552" spans="1:8" ht="39">
      <c r="A552" s="188" t="s">
        <v>150</v>
      </c>
      <c r="B552" s="17" t="s">
        <v>120</v>
      </c>
      <c r="C552" s="17" t="s">
        <v>107</v>
      </c>
      <c r="D552" s="17" t="s">
        <v>284</v>
      </c>
      <c r="E552" s="17"/>
      <c r="F552" s="33">
        <f t="shared" si="39"/>
        <v>769960</v>
      </c>
      <c r="G552" s="33">
        <f t="shared" si="39"/>
        <v>0</v>
      </c>
      <c r="H552" s="33">
        <f t="shared" si="39"/>
        <v>0</v>
      </c>
    </row>
    <row r="553" spans="1:8" ht="26.25">
      <c r="A553" s="148" t="s">
        <v>271</v>
      </c>
      <c r="B553" s="18" t="s">
        <v>120</v>
      </c>
      <c r="C553" s="18" t="s">
        <v>107</v>
      </c>
      <c r="D553" s="18" t="s">
        <v>27</v>
      </c>
      <c r="E553" s="18"/>
      <c r="F553" s="12">
        <f t="shared" si="39"/>
        <v>769960</v>
      </c>
      <c r="G553" s="12">
        <f t="shared" si="39"/>
        <v>0</v>
      </c>
      <c r="H553" s="12">
        <f t="shared" si="39"/>
        <v>0</v>
      </c>
    </row>
    <row r="554" spans="1:8" ht="78.75">
      <c r="A554" s="148" t="s">
        <v>475</v>
      </c>
      <c r="B554" s="18" t="s">
        <v>120</v>
      </c>
      <c r="C554" s="18" t="s">
        <v>107</v>
      </c>
      <c r="D554" s="18" t="s">
        <v>28</v>
      </c>
      <c r="E554" s="18"/>
      <c r="F554" s="12">
        <f t="shared" si="39"/>
        <v>769960</v>
      </c>
      <c r="G554" s="12">
        <f t="shared" si="39"/>
        <v>0</v>
      </c>
      <c r="H554" s="12">
        <f t="shared" si="39"/>
        <v>0</v>
      </c>
    </row>
    <row r="555" spans="1:8" ht="39">
      <c r="A555" s="148" t="s">
        <v>460</v>
      </c>
      <c r="B555" s="18" t="s">
        <v>120</v>
      </c>
      <c r="C555" s="18" t="s">
        <v>107</v>
      </c>
      <c r="D555" s="18" t="s">
        <v>29</v>
      </c>
      <c r="E555" s="18"/>
      <c r="F555" s="12">
        <f t="shared" si="39"/>
        <v>769960</v>
      </c>
      <c r="G555" s="12">
        <f t="shared" si="39"/>
        <v>0</v>
      </c>
      <c r="H555" s="12">
        <f t="shared" si="39"/>
        <v>0</v>
      </c>
    </row>
    <row r="556" spans="1:8" ht="17.25" customHeight="1">
      <c r="A556" s="148" t="s">
        <v>108</v>
      </c>
      <c r="B556" s="18" t="s">
        <v>120</v>
      </c>
      <c r="C556" s="18" t="s">
        <v>107</v>
      </c>
      <c r="D556" s="18" t="s">
        <v>29</v>
      </c>
      <c r="E556" s="18" t="s">
        <v>154</v>
      </c>
      <c r="F556" s="12">
        <v>769960</v>
      </c>
      <c r="G556" s="86">
        <v>0</v>
      </c>
      <c r="H556" s="86">
        <v>0</v>
      </c>
    </row>
    <row r="557" spans="1:8" ht="14.25">
      <c r="A557" s="187" t="s">
        <v>338</v>
      </c>
      <c r="B557" s="43" t="s">
        <v>117</v>
      </c>
      <c r="C557" s="43" t="s">
        <v>153</v>
      </c>
      <c r="D557" s="43"/>
      <c r="E557" s="43"/>
      <c r="F557" s="44">
        <f aca="true" t="shared" si="40" ref="F557:H559">SUM(F558)</f>
        <v>343135</v>
      </c>
      <c r="G557" s="44">
        <f t="shared" si="40"/>
        <v>343135</v>
      </c>
      <c r="H557" s="44">
        <f t="shared" si="40"/>
        <v>343135</v>
      </c>
    </row>
    <row r="558" spans="1:8" ht="14.25">
      <c r="A558" s="188" t="s">
        <v>337</v>
      </c>
      <c r="B558" s="17" t="s">
        <v>117</v>
      </c>
      <c r="C558" s="17" t="s">
        <v>114</v>
      </c>
      <c r="D558" s="17"/>
      <c r="E558" s="17"/>
      <c r="F558" s="33">
        <f t="shared" si="40"/>
        <v>343135</v>
      </c>
      <c r="G558" s="33">
        <f t="shared" si="40"/>
        <v>343135</v>
      </c>
      <c r="H558" s="33">
        <f t="shared" si="40"/>
        <v>343135</v>
      </c>
    </row>
    <row r="559" spans="1:8" ht="18.75" customHeight="1">
      <c r="A559" s="121" t="s">
        <v>132</v>
      </c>
      <c r="B559" s="17" t="s">
        <v>117</v>
      </c>
      <c r="C559" s="24" t="s">
        <v>114</v>
      </c>
      <c r="D559" s="20" t="s">
        <v>196</v>
      </c>
      <c r="E559" s="17"/>
      <c r="F559" s="33">
        <f t="shared" si="40"/>
        <v>343135</v>
      </c>
      <c r="G559" s="33">
        <f t="shared" si="40"/>
        <v>343135</v>
      </c>
      <c r="H559" s="33">
        <f t="shared" si="40"/>
        <v>343135</v>
      </c>
    </row>
    <row r="560" spans="1:8" ht="14.25" customHeight="1">
      <c r="A560" s="92" t="s">
        <v>133</v>
      </c>
      <c r="B560" s="18" t="s">
        <v>117</v>
      </c>
      <c r="C560" s="23" t="s">
        <v>114</v>
      </c>
      <c r="D560" s="21" t="s">
        <v>216</v>
      </c>
      <c r="E560" s="18"/>
      <c r="F560" s="12">
        <f>SUM(F563+F561)</f>
        <v>343135</v>
      </c>
      <c r="G560" s="12">
        <f>SUM(G563+G561)</f>
        <v>343135</v>
      </c>
      <c r="H560" s="12">
        <f>SUM(H563+H561)</f>
        <v>343135</v>
      </c>
    </row>
    <row r="561" spans="1:8" ht="26.25">
      <c r="A561" s="92" t="s">
        <v>455</v>
      </c>
      <c r="B561" s="18" t="s">
        <v>117</v>
      </c>
      <c r="C561" s="23" t="s">
        <v>114</v>
      </c>
      <c r="D561" s="21" t="s">
        <v>333</v>
      </c>
      <c r="E561" s="18"/>
      <c r="F561" s="12">
        <f>SUM(F562)</f>
        <v>309665</v>
      </c>
      <c r="G561" s="12">
        <f>SUM(G562)</f>
        <v>309665</v>
      </c>
      <c r="H561" s="12">
        <f>SUM(H562)</f>
        <v>309665</v>
      </c>
    </row>
    <row r="562" spans="1:8" ht="26.25">
      <c r="A562" s="148" t="s">
        <v>65</v>
      </c>
      <c r="B562" s="18" t="s">
        <v>117</v>
      </c>
      <c r="C562" s="23" t="s">
        <v>114</v>
      </c>
      <c r="D562" s="21" t="s">
        <v>333</v>
      </c>
      <c r="E562" s="18" t="s">
        <v>103</v>
      </c>
      <c r="F562" s="12">
        <v>309665</v>
      </c>
      <c r="G562" s="130">
        <v>309665</v>
      </c>
      <c r="H562" s="130">
        <v>309665</v>
      </c>
    </row>
    <row r="563" spans="1:8" ht="52.5">
      <c r="A563" s="92" t="s">
        <v>471</v>
      </c>
      <c r="B563" s="18" t="s">
        <v>117</v>
      </c>
      <c r="C563" s="23" t="s">
        <v>114</v>
      </c>
      <c r="D563" s="21" t="s">
        <v>334</v>
      </c>
      <c r="E563" s="18"/>
      <c r="F563" s="12">
        <f>SUM(F564)</f>
        <v>33470</v>
      </c>
      <c r="G563" s="12">
        <f>SUM(G564)</f>
        <v>33470</v>
      </c>
      <c r="H563" s="12">
        <f>SUM(H564)</f>
        <v>33470</v>
      </c>
    </row>
    <row r="564" spans="1:8" ht="52.5">
      <c r="A564" s="148" t="s">
        <v>159</v>
      </c>
      <c r="B564" s="18" t="s">
        <v>117</v>
      </c>
      <c r="C564" s="23" t="s">
        <v>114</v>
      </c>
      <c r="D564" s="21" t="s">
        <v>334</v>
      </c>
      <c r="E564" s="18" t="s">
        <v>100</v>
      </c>
      <c r="F564" s="12">
        <v>33470</v>
      </c>
      <c r="G564" s="78">
        <v>33470</v>
      </c>
      <c r="H564" s="78">
        <v>33470</v>
      </c>
    </row>
    <row r="565" spans="1:8" ht="14.25">
      <c r="A565" s="187" t="s">
        <v>122</v>
      </c>
      <c r="B565" s="45">
        <v>10</v>
      </c>
      <c r="C565" s="45"/>
      <c r="D565" s="45"/>
      <c r="E565" s="47"/>
      <c r="F565" s="44">
        <f>SUM(F566+F576+F608)</f>
        <v>87578317.2</v>
      </c>
      <c r="G565" s="44">
        <f>SUM(G566+G576+G608)</f>
        <v>52990922.8</v>
      </c>
      <c r="H565" s="44">
        <f>SUM(H566+H576+H608)</f>
        <v>47441042.2</v>
      </c>
    </row>
    <row r="566" spans="1:8" ht="14.25">
      <c r="A566" s="192" t="s">
        <v>730</v>
      </c>
      <c r="B566" s="22">
        <v>10</v>
      </c>
      <c r="C566" s="17" t="s">
        <v>97</v>
      </c>
      <c r="D566" s="22"/>
      <c r="E566" s="18"/>
      <c r="F566" s="25">
        <f>SUM(F567+F572)</f>
        <v>1700000</v>
      </c>
      <c r="G566" s="25">
        <f>SUM(G567+G572)</f>
        <v>1700000</v>
      </c>
      <c r="H566" s="25">
        <f>SUM(H567+H572)</f>
        <v>1700000</v>
      </c>
    </row>
    <row r="567" spans="1:8" ht="39">
      <c r="A567" s="183" t="s">
        <v>1032</v>
      </c>
      <c r="B567" s="17" t="s">
        <v>85</v>
      </c>
      <c r="C567" s="24" t="s">
        <v>97</v>
      </c>
      <c r="D567" s="20" t="s">
        <v>181</v>
      </c>
      <c r="E567" s="17"/>
      <c r="F567" s="25">
        <f>SUM(F568)</f>
        <v>1700000</v>
      </c>
      <c r="G567" s="25">
        <f>SUM(G568)</f>
        <v>0</v>
      </c>
      <c r="H567" s="25">
        <f>SUM(H568)</f>
        <v>0</v>
      </c>
    </row>
    <row r="568" spans="1:8" ht="45" customHeight="1">
      <c r="A568" s="190" t="s">
        <v>397</v>
      </c>
      <c r="B568" s="7">
        <v>10</v>
      </c>
      <c r="C568" s="18" t="s">
        <v>97</v>
      </c>
      <c r="D568" s="21" t="s">
        <v>285</v>
      </c>
      <c r="E568" s="18"/>
      <c r="F568" s="26">
        <f>SUM(F570)</f>
        <v>1700000</v>
      </c>
      <c r="G568" s="26">
        <f>SUM(G570)</f>
        <v>0</v>
      </c>
      <c r="H568" s="26">
        <f>SUM(H570)</f>
        <v>0</v>
      </c>
    </row>
    <row r="569" spans="1:8" ht="52.5">
      <c r="A569" s="190" t="s">
        <v>731</v>
      </c>
      <c r="B569" s="7">
        <v>10</v>
      </c>
      <c r="C569" s="18" t="s">
        <v>97</v>
      </c>
      <c r="D569" s="21" t="s">
        <v>732</v>
      </c>
      <c r="E569" s="18"/>
      <c r="F569" s="26">
        <f aca="true" t="shared" si="41" ref="F569:H570">SUM(F570)</f>
        <v>1700000</v>
      </c>
      <c r="G569" s="26">
        <f t="shared" si="41"/>
        <v>0</v>
      </c>
      <c r="H569" s="26">
        <f t="shared" si="41"/>
        <v>0</v>
      </c>
    </row>
    <row r="570" spans="1:8" ht="26.25">
      <c r="A570" s="190" t="s">
        <v>733</v>
      </c>
      <c r="B570" s="7">
        <v>10</v>
      </c>
      <c r="C570" s="18" t="s">
        <v>97</v>
      </c>
      <c r="D570" s="21" t="s">
        <v>734</v>
      </c>
      <c r="E570" s="18"/>
      <c r="F570" s="26">
        <f t="shared" si="41"/>
        <v>1700000</v>
      </c>
      <c r="G570" s="26">
        <f t="shared" si="41"/>
        <v>0</v>
      </c>
      <c r="H570" s="26">
        <f t="shared" si="41"/>
        <v>0</v>
      </c>
    </row>
    <row r="571" spans="1:8" ht="14.25">
      <c r="A571" s="190" t="s">
        <v>124</v>
      </c>
      <c r="B571" s="7">
        <v>10</v>
      </c>
      <c r="C571" s="18" t="s">
        <v>97</v>
      </c>
      <c r="D571" s="21" t="s">
        <v>735</v>
      </c>
      <c r="E571" s="18" t="s">
        <v>123</v>
      </c>
      <c r="F571" s="12">
        <v>1700000</v>
      </c>
      <c r="G571" s="86">
        <v>0</v>
      </c>
      <c r="H571" s="86">
        <v>0</v>
      </c>
    </row>
    <row r="572" spans="1:8" s="14" customFormat="1" ht="26.25">
      <c r="A572" s="121" t="s">
        <v>132</v>
      </c>
      <c r="B572" s="17" t="s">
        <v>85</v>
      </c>
      <c r="C572" s="24" t="s">
        <v>97</v>
      </c>
      <c r="D572" s="20" t="s">
        <v>196</v>
      </c>
      <c r="E572" s="18"/>
      <c r="F572" s="12">
        <f aca="true" t="shared" si="42" ref="F572:H574">SUM(F573)</f>
        <v>0</v>
      </c>
      <c r="G572" s="12">
        <f t="shared" si="42"/>
        <v>1700000</v>
      </c>
      <c r="H572" s="12">
        <f t="shared" si="42"/>
        <v>1700000</v>
      </c>
    </row>
    <row r="573" spans="1:8" ht="18" customHeight="1">
      <c r="A573" s="92" t="s">
        <v>133</v>
      </c>
      <c r="B573" s="18" t="s">
        <v>85</v>
      </c>
      <c r="C573" s="23" t="s">
        <v>97</v>
      </c>
      <c r="D573" s="21" t="s">
        <v>216</v>
      </c>
      <c r="E573" s="18"/>
      <c r="F573" s="26">
        <f t="shared" si="42"/>
        <v>0</v>
      </c>
      <c r="G573" s="26">
        <f t="shared" si="42"/>
        <v>1700000</v>
      </c>
      <c r="H573" s="26">
        <f t="shared" si="42"/>
        <v>1700000</v>
      </c>
    </row>
    <row r="574" spans="1:8" ht="26.25">
      <c r="A574" s="190" t="s">
        <v>733</v>
      </c>
      <c r="B574" s="7">
        <v>10</v>
      </c>
      <c r="C574" s="18" t="s">
        <v>97</v>
      </c>
      <c r="D574" s="21" t="s">
        <v>795</v>
      </c>
      <c r="E574" s="18"/>
      <c r="F574" s="26">
        <f t="shared" si="42"/>
        <v>0</v>
      </c>
      <c r="G574" s="26">
        <f t="shared" si="42"/>
        <v>1700000</v>
      </c>
      <c r="H574" s="26">
        <f t="shared" si="42"/>
        <v>1700000</v>
      </c>
    </row>
    <row r="575" spans="1:8" ht="20.25" customHeight="1">
      <c r="A575" s="190" t="s">
        <v>124</v>
      </c>
      <c r="B575" s="7">
        <v>10</v>
      </c>
      <c r="C575" s="18" t="s">
        <v>97</v>
      </c>
      <c r="D575" s="21" t="s">
        <v>795</v>
      </c>
      <c r="E575" s="18" t="s">
        <v>123</v>
      </c>
      <c r="F575" s="26">
        <v>0</v>
      </c>
      <c r="G575" s="78">
        <v>1700000</v>
      </c>
      <c r="H575" s="78">
        <v>1700000</v>
      </c>
    </row>
    <row r="576" spans="1:8" ht="14.25">
      <c r="A576" s="192" t="s">
        <v>125</v>
      </c>
      <c r="B576" s="22">
        <v>10</v>
      </c>
      <c r="C576" s="17" t="s">
        <v>102</v>
      </c>
      <c r="D576" s="21"/>
      <c r="E576" s="18"/>
      <c r="F576" s="26">
        <f>SUM(F577+F594)</f>
        <v>9150323</v>
      </c>
      <c r="G576" s="26">
        <f>SUM(G577+G594)</f>
        <v>9757091</v>
      </c>
      <c r="H576" s="26">
        <f>SUM(H577+H594)</f>
        <v>9757091</v>
      </c>
    </row>
    <row r="577" spans="1:8" s="15" customFormat="1" ht="39">
      <c r="A577" s="121" t="s">
        <v>134</v>
      </c>
      <c r="B577" s="17" t="s">
        <v>85</v>
      </c>
      <c r="C577" s="17" t="s">
        <v>102</v>
      </c>
      <c r="D577" s="20" t="s">
        <v>181</v>
      </c>
      <c r="E577" s="17"/>
      <c r="F577" s="33">
        <f>SUM(F578)</f>
        <v>9150323</v>
      </c>
      <c r="G577" s="33">
        <f>SUM(G578)</f>
        <v>0</v>
      </c>
      <c r="H577" s="33">
        <f>SUM(H578)</f>
        <v>0</v>
      </c>
    </row>
    <row r="578" spans="1:8" s="14" customFormat="1" ht="42" customHeight="1">
      <c r="A578" s="148" t="s">
        <v>397</v>
      </c>
      <c r="B578" s="7">
        <v>10</v>
      </c>
      <c r="C578" s="18" t="s">
        <v>102</v>
      </c>
      <c r="D578" s="21" t="s">
        <v>285</v>
      </c>
      <c r="E578" s="18"/>
      <c r="F578" s="12">
        <f>SUM(F579+F583+F590)</f>
        <v>9150323</v>
      </c>
      <c r="G578" s="12">
        <f>SUM(G579+G583+G590)</f>
        <v>0</v>
      </c>
      <c r="H578" s="12">
        <f>SUM(H579+H583+H590)</f>
        <v>0</v>
      </c>
    </row>
    <row r="579" spans="1:8" s="14" customFormat="1" ht="15.75" customHeight="1">
      <c r="A579" s="148" t="s">
        <v>38</v>
      </c>
      <c r="B579" s="7">
        <v>10</v>
      </c>
      <c r="C579" s="18" t="s">
        <v>102</v>
      </c>
      <c r="D579" s="21" t="s">
        <v>287</v>
      </c>
      <c r="E579" s="18"/>
      <c r="F579" s="12">
        <f>SUM(F580)</f>
        <v>284276</v>
      </c>
      <c r="G579" s="12">
        <f>SUM(G580)</f>
        <v>0</v>
      </c>
      <c r="H579" s="12">
        <f>SUM(H580)</f>
        <v>0</v>
      </c>
    </row>
    <row r="580" spans="1:8" ht="30" customHeight="1">
      <c r="A580" s="148" t="s">
        <v>299</v>
      </c>
      <c r="B580" s="7">
        <v>10</v>
      </c>
      <c r="C580" s="18" t="s">
        <v>102</v>
      </c>
      <c r="D580" s="21" t="s">
        <v>291</v>
      </c>
      <c r="E580" s="18"/>
      <c r="F580" s="12">
        <f>SUM(F582+F581)</f>
        <v>284276</v>
      </c>
      <c r="G580" s="12">
        <f>SUM(G582+G581)</f>
        <v>0</v>
      </c>
      <c r="H580" s="12">
        <f>SUM(H582+H581)</f>
        <v>0</v>
      </c>
    </row>
    <row r="581" spans="1:8" ht="18" customHeight="1">
      <c r="A581" s="148" t="s">
        <v>65</v>
      </c>
      <c r="B581" s="7">
        <v>10</v>
      </c>
      <c r="C581" s="18" t="s">
        <v>102</v>
      </c>
      <c r="D581" s="21" t="s">
        <v>291</v>
      </c>
      <c r="E581" s="18" t="s">
        <v>103</v>
      </c>
      <c r="F581" s="12">
        <v>6000</v>
      </c>
      <c r="G581" s="356">
        <v>0</v>
      </c>
      <c r="H581" s="356">
        <v>0</v>
      </c>
    </row>
    <row r="582" spans="1:8" ht="16.5" customHeight="1">
      <c r="A582" s="148" t="s">
        <v>124</v>
      </c>
      <c r="B582" s="7">
        <v>10</v>
      </c>
      <c r="C582" s="18" t="s">
        <v>102</v>
      </c>
      <c r="D582" s="21" t="s">
        <v>291</v>
      </c>
      <c r="E582" s="18" t="s">
        <v>123</v>
      </c>
      <c r="F582" s="12">
        <v>278276</v>
      </c>
      <c r="G582" s="356">
        <v>0</v>
      </c>
      <c r="H582" s="356">
        <v>0</v>
      </c>
    </row>
    <row r="583" spans="1:8" ht="39">
      <c r="A583" s="148" t="s">
        <v>331</v>
      </c>
      <c r="B583" s="7">
        <v>10</v>
      </c>
      <c r="C583" s="18" t="s">
        <v>102</v>
      </c>
      <c r="D583" s="21" t="s">
        <v>292</v>
      </c>
      <c r="E583" s="18"/>
      <c r="F583" s="12">
        <f>SUM(F587+F584)</f>
        <v>8439732</v>
      </c>
      <c r="G583" s="12">
        <f>SUM(G587+G584)</f>
        <v>0</v>
      </c>
      <c r="H583" s="12">
        <f>SUM(H587+H584)</f>
        <v>0</v>
      </c>
    </row>
    <row r="584" spans="1:8" ht="14.25">
      <c r="A584" s="148" t="s">
        <v>148</v>
      </c>
      <c r="B584" s="7">
        <v>10</v>
      </c>
      <c r="C584" s="18" t="s">
        <v>102</v>
      </c>
      <c r="D584" s="21" t="s">
        <v>293</v>
      </c>
      <c r="E584" s="18"/>
      <c r="F584" s="12">
        <f>SUM(F586+F585)</f>
        <v>7439732</v>
      </c>
      <c r="G584" s="12">
        <f>SUM(G586+G585)</f>
        <v>0</v>
      </c>
      <c r="H584" s="12">
        <f>SUM(H586+H585)</f>
        <v>0</v>
      </c>
    </row>
    <row r="585" spans="1:8" s="15" customFormat="1" ht="26.25">
      <c r="A585" s="148" t="s">
        <v>65</v>
      </c>
      <c r="B585" s="7">
        <v>10</v>
      </c>
      <c r="C585" s="18" t="s">
        <v>102</v>
      </c>
      <c r="D585" s="21" t="s">
        <v>293</v>
      </c>
      <c r="E585" s="18" t="s">
        <v>103</v>
      </c>
      <c r="F585" s="12">
        <v>100000</v>
      </c>
      <c r="G585" s="356">
        <v>0</v>
      </c>
      <c r="H585" s="356">
        <v>0</v>
      </c>
    </row>
    <row r="586" spans="1:8" ht="14.25">
      <c r="A586" s="148" t="s">
        <v>124</v>
      </c>
      <c r="B586" s="7">
        <v>10</v>
      </c>
      <c r="C586" s="18" t="s">
        <v>102</v>
      </c>
      <c r="D586" s="21" t="s">
        <v>294</v>
      </c>
      <c r="E586" s="18" t="s">
        <v>123</v>
      </c>
      <c r="F586" s="12">
        <v>7339732</v>
      </c>
      <c r="G586" s="86">
        <v>0</v>
      </c>
      <c r="H586" s="86">
        <v>0</v>
      </c>
    </row>
    <row r="587" spans="1:8" ht="14.25">
      <c r="A587" s="148" t="s">
        <v>149</v>
      </c>
      <c r="B587" s="7">
        <v>10</v>
      </c>
      <c r="C587" s="18" t="s">
        <v>102</v>
      </c>
      <c r="D587" s="21" t="s">
        <v>295</v>
      </c>
      <c r="E587" s="18"/>
      <c r="F587" s="12">
        <f>SUM(F589+F588)</f>
        <v>1000000</v>
      </c>
      <c r="G587" s="12">
        <f>SUM(G589+G588)</f>
        <v>0</v>
      </c>
      <c r="H587" s="12">
        <f>SUM(H589+H588)</f>
        <v>0</v>
      </c>
    </row>
    <row r="588" spans="1:8" ht="26.25">
      <c r="A588" s="148" t="s">
        <v>65</v>
      </c>
      <c r="B588" s="7">
        <v>10</v>
      </c>
      <c r="C588" s="18" t="s">
        <v>102</v>
      </c>
      <c r="D588" s="21" t="s">
        <v>296</v>
      </c>
      <c r="E588" s="18" t="s">
        <v>103</v>
      </c>
      <c r="F588" s="12">
        <v>20000</v>
      </c>
      <c r="G588" s="86">
        <v>0</v>
      </c>
      <c r="H588" s="86">
        <v>0</v>
      </c>
    </row>
    <row r="589" spans="1:8" ht="14.25">
      <c r="A589" s="148" t="s">
        <v>124</v>
      </c>
      <c r="B589" s="7">
        <v>10</v>
      </c>
      <c r="C589" s="18" t="s">
        <v>102</v>
      </c>
      <c r="D589" s="21" t="s">
        <v>296</v>
      </c>
      <c r="E589" s="18" t="s">
        <v>123</v>
      </c>
      <c r="F589" s="12">
        <v>980000</v>
      </c>
      <c r="G589" s="86">
        <v>0</v>
      </c>
      <c r="H589" s="86">
        <v>0</v>
      </c>
    </row>
    <row r="590" spans="1:8" ht="39">
      <c r="A590" s="148" t="s">
        <v>46</v>
      </c>
      <c r="B590" s="7">
        <v>10</v>
      </c>
      <c r="C590" s="18" t="s">
        <v>102</v>
      </c>
      <c r="D590" s="21" t="s">
        <v>297</v>
      </c>
      <c r="E590" s="18"/>
      <c r="F590" s="12">
        <f>SUM(F591)</f>
        <v>426315</v>
      </c>
      <c r="G590" s="12">
        <f>SUM(G591)</f>
        <v>0</v>
      </c>
      <c r="H590" s="12">
        <f>SUM(H591)</f>
        <v>0</v>
      </c>
    </row>
    <row r="591" spans="1:8" ht="27.75" customHeight="1">
      <c r="A591" s="148" t="s">
        <v>147</v>
      </c>
      <c r="B591" s="7">
        <v>10</v>
      </c>
      <c r="C591" s="18" t="s">
        <v>102</v>
      </c>
      <c r="D591" s="21" t="s">
        <v>298</v>
      </c>
      <c r="E591" s="18"/>
      <c r="F591" s="12">
        <f>SUM(F593+F592)</f>
        <v>426315</v>
      </c>
      <c r="G591" s="12">
        <f>SUM(G593+G592)</f>
        <v>0</v>
      </c>
      <c r="H591" s="12">
        <f>SUM(H593+H592)</f>
        <v>0</v>
      </c>
    </row>
    <row r="592" spans="1:8" ht="26.25">
      <c r="A592" s="148" t="s">
        <v>65</v>
      </c>
      <c r="B592" s="7">
        <v>10</v>
      </c>
      <c r="C592" s="18" t="s">
        <v>102</v>
      </c>
      <c r="D592" s="21" t="s">
        <v>298</v>
      </c>
      <c r="E592" s="18" t="s">
        <v>103</v>
      </c>
      <c r="F592" s="12">
        <v>33083</v>
      </c>
      <c r="G592" s="86">
        <v>0</v>
      </c>
      <c r="H592" s="86">
        <v>0</v>
      </c>
    </row>
    <row r="593" spans="1:8" ht="14.25">
      <c r="A593" s="148" t="s">
        <v>124</v>
      </c>
      <c r="B593" s="7">
        <v>10</v>
      </c>
      <c r="C593" s="18" t="s">
        <v>102</v>
      </c>
      <c r="D593" s="21" t="s">
        <v>300</v>
      </c>
      <c r="E593" s="18" t="s">
        <v>123</v>
      </c>
      <c r="F593" s="12">
        <v>393232</v>
      </c>
      <c r="G593" s="86">
        <v>0</v>
      </c>
      <c r="H593" s="86">
        <v>0</v>
      </c>
    </row>
    <row r="594" spans="1:8" ht="26.25">
      <c r="A594" s="121" t="s">
        <v>132</v>
      </c>
      <c r="B594" s="17" t="s">
        <v>85</v>
      </c>
      <c r="C594" s="24" t="s">
        <v>102</v>
      </c>
      <c r="D594" s="20" t="s">
        <v>196</v>
      </c>
      <c r="E594" s="18"/>
      <c r="F594" s="12">
        <f>SUM(F595)</f>
        <v>0</v>
      </c>
      <c r="G594" s="12">
        <f>SUM(G595)</f>
        <v>9757091</v>
      </c>
      <c r="H594" s="12">
        <f>SUM(H595)</f>
        <v>9757091</v>
      </c>
    </row>
    <row r="595" spans="1:8" ht="15.75" customHeight="1">
      <c r="A595" s="92" t="s">
        <v>133</v>
      </c>
      <c r="B595" s="18" t="s">
        <v>85</v>
      </c>
      <c r="C595" s="23" t="s">
        <v>102</v>
      </c>
      <c r="D595" s="21" t="s">
        <v>216</v>
      </c>
      <c r="E595" s="18"/>
      <c r="F595" s="12">
        <f>SUM(F596+F599+F602+F605)</f>
        <v>0</v>
      </c>
      <c r="G595" s="12">
        <f>SUM(G596+G599+G602+G605)</f>
        <v>9757091</v>
      </c>
      <c r="H595" s="12">
        <f>SUM(H596+H599+H602+H605)</f>
        <v>9757091</v>
      </c>
    </row>
    <row r="596" spans="1:8" ht="30" customHeight="1">
      <c r="A596" s="148" t="s">
        <v>299</v>
      </c>
      <c r="B596" s="7">
        <v>10</v>
      </c>
      <c r="C596" s="18" t="s">
        <v>102</v>
      </c>
      <c r="D596" s="21" t="s">
        <v>860</v>
      </c>
      <c r="E596" s="18"/>
      <c r="F596" s="12">
        <f>SUM(F597+F598)</f>
        <v>0</v>
      </c>
      <c r="G596" s="12">
        <f>SUM(G597+G598)</f>
        <v>284276</v>
      </c>
      <c r="H596" s="12">
        <f>SUM(H597+H598)</f>
        <v>284276</v>
      </c>
    </row>
    <row r="597" spans="1:8" ht="26.25">
      <c r="A597" s="148" t="s">
        <v>65</v>
      </c>
      <c r="B597" s="7">
        <v>10</v>
      </c>
      <c r="C597" s="18" t="s">
        <v>102</v>
      </c>
      <c r="D597" s="21" t="s">
        <v>860</v>
      </c>
      <c r="E597" s="18" t="s">
        <v>103</v>
      </c>
      <c r="F597" s="12">
        <v>0</v>
      </c>
      <c r="G597" s="78">
        <v>6000</v>
      </c>
      <c r="H597" s="78">
        <v>6000</v>
      </c>
    </row>
    <row r="598" spans="1:8" ht="14.25">
      <c r="A598" s="148" t="s">
        <v>124</v>
      </c>
      <c r="B598" s="7">
        <v>10</v>
      </c>
      <c r="C598" s="18" t="s">
        <v>102</v>
      </c>
      <c r="D598" s="21" t="s">
        <v>860</v>
      </c>
      <c r="E598" s="18" t="s">
        <v>123</v>
      </c>
      <c r="F598" s="12">
        <v>0</v>
      </c>
      <c r="G598" s="78">
        <v>278276</v>
      </c>
      <c r="H598" s="78">
        <v>278276</v>
      </c>
    </row>
    <row r="599" spans="1:8" ht="17.25" customHeight="1">
      <c r="A599" s="148" t="s">
        <v>147</v>
      </c>
      <c r="B599" s="7">
        <v>10</v>
      </c>
      <c r="C599" s="18" t="s">
        <v>102</v>
      </c>
      <c r="D599" s="21" t="s">
        <v>798</v>
      </c>
      <c r="E599" s="18"/>
      <c r="F599" s="12">
        <f>SUM(F600+F601)</f>
        <v>0</v>
      </c>
      <c r="G599" s="12">
        <f>SUM(G600+G601)</f>
        <v>1033083</v>
      </c>
      <c r="H599" s="12">
        <f>SUM(H600+H601)</f>
        <v>1033083</v>
      </c>
    </row>
    <row r="600" spans="1:8" ht="26.25">
      <c r="A600" s="148" t="s">
        <v>65</v>
      </c>
      <c r="B600" s="7">
        <v>10</v>
      </c>
      <c r="C600" s="18" t="s">
        <v>102</v>
      </c>
      <c r="D600" s="21" t="s">
        <v>798</v>
      </c>
      <c r="E600" s="18" t="s">
        <v>103</v>
      </c>
      <c r="F600" s="12">
        <v>0</v>
      </c>
      <c r="G600" s="78">
        <v>33083</v>
      </c>
      <c r="H600" s="78">
        <v>33083</v>
      </c>
    </row>
    <row r="601" spans="1:8" ht="15.75" customHeight="1">
      <c r="A601" s="148" t="s">
        <v>124</v>
      </c>
      <c r="B601" s="7">
        <v>10</v>
      </c>
      <c r="C601" s="18" t="s">
        <v>102</v>
      </c>
      <c r="D601" s="21" t="s">
        <v>798</v>
      </c>
      <c r="E601" s="18" t="s">
        <v>123</v>
      </c>
      <c r="F601" s="12">
        <v>0</v>
      </c>
      <c r="G601" s="78">
        <v>1000000</v>
      </c>
      <c r="H601" s="78">
        <v>1000000</v>
      </c>
    </row>
    <row r="602" spans="1:8" ht="14.25">
      <c r="A602" s="148" t="s">
        <v>148</v>
      </c>
      <c r="B602" s="7">
        <v>10</v>
      </c>
      <c r="C602" s="18" t="s">
        <v>102</v>
      </c>
      <c r="D602" s="21" t="s">
        <v>796</v>
      </c>
      <c r="E602" s="18"/>
      <c r="F602" s="12">
        <f>SUM(F603+F604)</f>
        <v>0</v>
      </c>
      <c r="G602" s="12">
        <f>SUM(G603+G604)</f>
        <v>7439732</v>
      </c>
      <c r="H602" s="12">
        <f>SUM(H603+H604)</f>
        <v>7439732</v>
      </c>
    </row>
    <row r="603" spans="1:8" ht="26.25">
      <c r="A603" s="148" t="s">
        <v>65</v>
      </c>
      <c r="B603" s="7">
        <v>10</v>
      </c>
      <c r="C603" s="18" t="s">
        <v>102</v>
      </c>
      <c r="D603" s="21" t="s">
        <v>796</v>
      </c>
      <c r="E603" s="18" t="s">
        <v>103</v>
      </c>
      <c r="F603" s="12">
        <v>0</v>
      </c>
      <c r="G603" s="78">
        <v>100000</v>
      </c>
      <c r="H603" s="78">
        <v>100000</v>
      </c>
    </row>
    <row r="604" spans="1:8" ht="14.25">
      <c r="A604" s="148" t="s">
        <v>124</v>
      </c>
      <c r="B604" s="7">
        <v>10</v>
      </c>
      <c r="C604" s="18" t="s">
        <v>102</v>
      </c>
      <c r="D604" s="21" t="s">
        <v>796</v>
      </c>
      <c r="E604" s="18" t="s">
        <v>123</v>
      </c>
      <c r="F604" s="12">
        <v>0</v>
      </c>
      <c r="G604" s="78">
        <v>7339732</v>
      </c>
      <c r="H604" s="78">
        <v>7339732</v>
      </c>
    </row>
    <row r="605" spans="1:8" ht="17.25" customHeight="1">
      <c r="A605" s="148" t="s">
        <v>149</v>
      </c>
      <c r="B605" s="7">
        <v>10</v>
      </c>
      <c r="C605" s="18" t="s">
        <v>102</v>
      </c>
      <c r="D605" s="21" t="s">
        <v>797</v>
      </c>
      <c r="E605" s="18"/>
      <c r="F605" s="12">
        <f>SUM(F606+F607)</f>
        <v>0</v>
      </c>
      <c r="G605" s="12">
        <f>SUM(G606+G607)</f>
        <v>1000000</v>
      </c>
      <c r="H605" s="12">
        <f>SUM(H606+H607)</f>
        <v>1000000</v>
      </c>
    </row>
    <row r="606" spans="1:8" ht="26.25">
      <c r="A606" s="148" t="s">
        <v>65</v>
      </c>
      <c r="B606" s="7">
        <v>10</v>
      </c>
      <c r="C606" s="18" t="s">
        <v>102</v>
      </c>
      <c r="D606" s="21" t="s">
        <v>797</v>
      </c>
      <c r="E606" s="18" t="s">
        <v>103</v>
      </c>
      <c r="F606" s="12">
        <v>0</v>
      </c>
      <c r="G606" s="78">
        <v>20000</v>
      </c>
      <c r="H606" s="78">
        <v>20000</v>
      </c>
    </row>
    <row r="607" spans="1:8" ht="14.25">
      <c r="A607" s="148" t="s">
        <v>124</v>
      </c>
      <c r="B607" s="7">
        <v>10</v>
      </c>
      <c r="C607" s="18" t="s">
        <v>102</v>
      </c>
      <c r="D607" s="21" t="s">
        <v>797</v>
      </c>
      <c r="E607" s="18" t="s">
        <v>123</v>
      </c>
      <c r="F607" s="12">
        <v>0</v>
      </c>
      <c r="G607" s="78">
        <v>980000</v>
      </c>
      <c r="H607" s="78">
        <v>980000</v>
      </c>
    </row>
    <row r="608" spans="1:8" s="14" customFormat="1" ht="15.75" customHeight="1">
      <c r="A608" s="188" t="s">
        <v>126</v>
      </c>
      <c r="B608" s="22">
        <v>10</v>
      </c>
      <c r="C608" s="17" t="s">
        <v>107</v>
      </c>
      <c r="D608" s="20"/>
      <c r="E608" s="18"/>
      <c r="F608" s="33">
        <f>SUM(F609+F625+F630+T660+F635)</f>
        <v>76727994.2</v>
      </c>
      <c r="G608" s="33">
        <f>SUM(G609+G625+G630+S660+G635)</f>
        <v>41533831.8</v>
      </c>
      <c r="H608" s="33">
        <f>SUM(H609+H625+H630+P660+H635)</f>
        <v>35983951.2</v>
      </c>
    </row>
    <row r="609" spans="1:8" ht="26.25">
      <c r="A609" s="121" t="s">
        <v>302</v>
      </c>
      <c r="B609" s="17" t="s">
        <v>85</v>
      </c>
      <c r="C609" s="17" t="s">
        <v>107</v>
      </c>
      <c r="D609" s="20" t="s">
        <v>181</v>
      </c>
      <c r="E609" s="18"/>
      <c r="F609" s="33">
        <f>SUM(F610+F622)</f>
        <v>66699849.2</v>
      </c>
      <c r="G609" s="33">
        <f>SUM(G610+G622)</f>
        <v>0</v>
      </c>
      <c r="H609" s="33">
        <f>SUM(H610+H622)</f>
        <v>0</v>
      </c>
    </row>
    <row r="610" spans="1:8" ht="52.5" customHeight="1">
      <c r="A610" s="148" t="s">
        <v>472</v>
      </c>
      <c r="B610" s="7">
        <v>10</v>
      </c>
      <c r="C610" s="18" t="s">
        <v>107</v>
      </c>
      <c r="D610" s="21" t="s">
        <v>187</v>
      </c>
      <c r="E610" s="18"/>
      <c r="F610" s="12">
        <f>SUM(F611+F618)</f>
        <v>55600088</v>
      </c>
      <c r="G610" s="12">
        <f>SUM(G611+G618)</f>
        <v>0</v>
      </c>
      <c r="H610" s="12">
        <f>SUM(H611+H618)</f>
        <v>0</v>
      </c>
    </row>
    <row r="611" spans="1:8" ht="26.25">
      <c r="A611" s="148" t="s">
        <v>50</v>
      </c>
      <c r="B611" s="7">
        <v>10</v>
      </c>
      <c r="C611" s="18" t="s">
        <v>107</v>
      </c>
      <c r="D611" s="21" t="s">
        <v>289</v>
      </c>
      <c r="E611" s="18"/>
      <c r="F611" s="12">
        <f>SUM(F612+F614+F616)</f>
        <v>35844475</v>
      </c>
      <c r="G611" s="12">
        <f>SUM(G612+G614+G616)</f>
        <v>0</v>
      </c>
      <c r="H611" s="12">
        <f>SUM(H612+H614+H616)</f>
        <v>0</v>
      </c>
    </row>
    <row r="612" spans="1:8" ht="18" customHeight="1">
      <c r="A612" s="148" t="s">
        <v>288</v>
      </c>
      <c r="B612" s="7">
        <v>10</v>
      </c>
      <c r="C612" s="18" t="s">
        <v>107</v>
      </c>
      <c r="D612" s="21" t="s">
        <v>290</v>
      </c>
      <c r="E612" s="18"/>
      <c r="F612" s="12">
        <f>SUM(F613)</f>
        <v>1483346</v>
      </c>
      <c r="G612" s="12">
        <f>SUM(G613)</f>
        <v>0</v>
      </c>
      <c r="H612" s="12">
        <f>SUM(H613)</f>
        <v>0</v>
      </c>
    </row>
    <row r="613" spans="1:8" ht="14.25">
      <c r="A613" s="148" t="s">
        <v>124</v>
      </c>
      <c r="B613" s="7">
        <v>10</v>
      </c>
      <c r="C613" s="18" t="s">
        <v>107</v>
      </c>
      <c r="D613" s="21" t="s">
        <v>290</v>
      </c>
      <c r="E613" s="18" t="s">
        <v>123</v>
      </c>
      <c r="F613" s="12">
        <v>1483346</v>
      </c>
      <c r="G613" s="356">
        <v>0</v>
      </c>
      <c r="H613" s="356">
        <v>0</v>
      </c>
    </row>
    <row r="614" spans="1:8" ht="26.25">
      <c r="A614" s="148" t="s">
        <v>499</v>
      </c>
      <c r="B614" s="7">
        <v>10</v>
      </c>
      <c r="C614" s="18" t="s">
        <v>107</v>
      </c>
      <c r="D614" s="21" t="s">
        <v>497</v>
      </c>
      <c r="E614" s="18"/>
      <c r="F614" s="12">
        <f>SUM(F615)</f>
        <v>33886715</v>
      </c>
      <c r="G614" s="12">
        <f>SUM(G615)</f>
        <v>0</v>
      </c>
      <c r="H614" s="12">
        <f>SUM(H615)</f>
        <v>0</v>
      </c>
    </row>
    <row r="615" spans="1:8" ht="14.25">
      <c r="A615" s="148" t="s">
        <v>124</v>
      </c>
      <c r="B615" s="7">
        <v>10</v>
      </c>
      <c r="C615" s="18" t="s">
        <v>107</v>
      </c>
      <c r="D615" s="21" t="s">
        <v>497</v>
      </c>
      <c r="E615" s="18" t="s">
        <v>123</v>
      </c>
      <c r="F615" s="12">
        <v>33886715</v>
      </c>
      <c r="G615" s="356">
        <v>0</v>
      </c>
      <c r="H615" s="356">
        <v>0</v>
      </c>
    </row>
    <row r="616" spans="1:8" ht="26.25">
      <c r="A616" s="148" t="s">
        <v>500</v>
      </c>
      <c r="B616" s="7">
        <v>10</v>
      </c>
      <c r="C616" s="18" t="s">
        <v>107</v>
      </c>
      <c r="D616" s="21" t="s">
        <v>498</v>
      </c>
      <c r="E616" s="18"/>
      <c r="F616" s="12">
        <f>SUM(F617)</f>
        <v>474414</v>
      </c>
      <c r="G616" s="12">
        <f>SUM(G617)</f>
        <v>0</v>
      </c>
      <c r="H616" s="12">
        <v>0</v>
      </c>
    </row>
    <row r="617" spans="1:8" ht="33" customHeight="1">
      <c r="A617" s="148" t="s">
        <v>65</v>
      </c>
      <c r="B617" s="7">
        <v>10</v>
      </c>
      <c r="C617" s="18" t="s">
        <v>107</v>
      </c>
      <c r="D617" s="21" t="s">
        <v>498</v>
      </c>
      <c r="E617" s="18" t="s">
        <v>103</v>
      </c>
      <c r="F617" s="12">
        <v>474414</v>
      </c>
      <c r="G617" s="356">
        <v>0</v>
      </c>
      <c r="H617" s="356">
        <v>0</v>
      </c>
    </row>
    <row r="618" spans="1:8" ht="39">
      <c r="A618" s="148" t="s">
        <v>303</v>
      </c>
      <c r="B618" s="7">
        <v>10</v>
      </c>
      <c r="C618" s="18" t="s">
        <v>107</v>
      </c>
      <c r="D618" s="21" t="s">
        <v>304</v>
      </c>
      <c r="E618" s="18"/>
      <c r="F618" s="12">
        <f aca="true" t="shared" si="43" ref="F618:H619">SUM(F619)</f>
        <v>19755613</v>
      </c>
      <c r="G618" s="12">
        <f t="shared" si="43"/>
        <v>0</v>
      </c>
      <c r="H618" s="12">
        <f t="shared" si="43"/>
        <v>0</v>
      </c>
    </row>
    <row r="619" spans="1:8" ht="26.25">
      <c r="A619" s="148" t="s">
        <v>370</v>
      </c>
      <c r="B619" s="7">
        <v>10</v>
      </c>
      <c r="C619" s="18" t="s">
        <v>107</v>
      </c>
      <c r="D619" s="21" t="s">
        <v>305</v>
      </c>
      <c r="E619" s="18"/>
      <c r="F619" s="12">
        <f t="shared" si="43"/>
        <v>19755613</v>
      </c>
      <c r="G619" s="12">
        <f t="shared" si="43"/>
        <v>0</v>
      </c>
      <c r="H619" s="12">
        <f t="shared" si="43"/>
        <v>0</v>
      </c>
    </row>
    <row r="620" spans="1:8" ht="14.25">
      <c r="A620" s="148" t="s">
        <v>124</v>
      </c>
      <c r="B620" s="7">
        <v>10</v>
      </c>
      <c r="C620" s="18" t="s">
        <v>107</v>
      </c>
      <c r="D620" s="21" t="s">
        <v>306</v>
      </c>
      <c r="E620" s="18" t="s">
        <v>123</v>
      </c>
      <c r="F620" s="12">
        <v>19755613</v>
      </c>
      <c r="G620" s="358">
        <v>0</v>
      </c>
      <c r="H620" s="358">
        <v>0</v>
      </c>
    </row>
    <row r="621" spans="1:8" ht="26.25">
      <c r="A621" s="148" t="s">
        <v>744</v>
      </c>
      <c r="B621" s="7">
        <v>10</v>
      </c>
      <c r="C621" s="18" t="s">
        <v>107</v>
      </c>
      <c r="D621" s="21" t="s">
        <v>745</v>
      </c>
      <c r="E621" s="18"/>
      <c r="F621" s="12">
        <f>SUM(F622)</f>
        <v>11099761.2</v>
      </c>
      <c r="G621" s="12">
        <f>SUM(G622)</f>
        <v>0</v>
      </c>
      <c r="H621" s="12">
        <f>SUM(H622)</f>
        <v>0</v>
      </c>
    </row>
    <row r="622" spans="1:8" ht="52.5">
      <c r="A622" s="148" t="s">
        <v>746</v>
      </c>
      <c r="B622" s="7">
        <v>10</v>
      </c>
      <c r="C622" s="18" t="s">
        <v>107</v>
      </c>
      <c r="D622" s="21" t="s">
        <v>747</v>
      </c>
      <c r="E622" s="18"/>
      <c r="F622" s="12">
        <f>SUM(F624+F623)</f>
        <v>11099761.2</v>
      </c>
      <c r="G622" s="12">
        <f>SUM(G624+G623)</f>
        <v>0</v>
      </c>
      <c r="H622" s="12">
        <f>SUM(H624+H623)</f>
        <v>0</v>
      </c>
    </row>
    <row r="623" spans="1:8" ht="26.25">
      <c r="A623" s="148" t="s">
        <v>65</v>
      </c>
      <c r="B623" s="7">
        <v>10</v>
      </c>
      <c r="C623" s="18" t="s">
        <v>107</v>
      </c>
      <c r="D623" s="21" t="s">
        <v>747</v>
      </c>
      <c r="E623" s="18" t="s">
        <v>103</v>
      </c>
      <c r="F623" s="12">
        <v>24000</v>
      </c>
      <c r="G623" s="294">
        <v>0</v>
      </c>
      <c r="H623" s="294">
        <v>0</v>
      </c>
    </row>
    <row r="624" spans="1:8" ht="26.25">
      <c r="A624" s="191" t="s">
        <v>173</v>
      </c>
      <c r="B624" s="7">
        <v>10</v>
      </c>
      <c r="C624" s="18" t="s">
        <v>107</v>
      </c>
      <c r="D624" s="21" t="s">
        <v>747</v>
      </c>
      <c r="E624" s="18" t="s">
        <v>86</v>
      </c>
      <c r="F624" s="12">
        <v>11075761.2</v>
      </c>
      <c r="G624" s="294">
        <v>0</v>
      </c>
      <c r="H624" s="294">
        <v>0</v>
      </c>
    </row>
    <row r="625" spans="1:8" ht="26.25">
      <c r="A625" s="188" t="s">
        <v>356</v>
      </c>
      <c r="B625" s="17" t="s">
        <v>85</v>
      </c>
      <c r="C625" s="17" t="s">
        <v>107</v>
      </c>
      <c r="D625" s="20" t="s">
        <v>254</v>
      </c>
      <c r="E625" s="17"/>
      <c r="F625" s="33">
        <f aca="true" t="shared" si="44" ref="F625:H626">SUM(F626)</f>
        <v>2711695</v>
      </c>
      <c r="G625" s="33">
        <f t="shared" si="44"/>
        <v>2579503</v>
      </c>
      <c r="H625" s="33">
        <f t="shared" si="44"/>
        <v>0</v>
      </c>
    </row>
    <row r="626" spans="1:8" ht="55.5" customHeight="1">
      <c r="A626" s="148" t="s">
        <v>357</v>
      </c>
      <c r="B626" s="7">
        <v>10</v>
      </c>
      <c r="C626" s="18" t="s">
        <v>107</v>
      </c>
      <c r="D626" s="21" t="s">
        <v>309</v>
      </c>
      <c r="E626" s="18"/>
      <c r="F626" s="12">
        <f t="shared" si="44"/>
        <v>2711695</v>
      </c>
      <c r="G626" s="12">
        <f t="shared" si="44"/>
        <v>2579503</v>
      </c>
      <c r="H626" s="12">
        <f t="shared" si="44"/>
        <v>0</v>
      </c>
    </row>
    <row r="627" spans="1:8" ht="52.5">
      <c r="A627" s="148" t="s">
        <v>312</v>
      </c>
      <c r="B627" s="7">
        <v>10</v>
      </c>
      <c r="C627" s="18" t="s">
        <v>107</v>
      </c>
      <c r="D627" s="21" t="s">
        <v>315</v>
      </c>
      <c r="E627" s="18"/>
      <c r="F627" s="12">
        <f>SUM(F629)</f>
        <v>2711695</v>
      </c>
      <c r="G627" s="12">
        <f>SUM(G629)</f>
        <v>2579503</v>
      </c>
      <c r="H627" s="12">
        <f>SUM(H629)</f>
        <v>0</v>
      </c>
    </row>
    <row r="628" spans="1:8" ht="14.25">
      <c r="A628" s="148" t="s">
        <v>89</v>
      </c>
      <c r="B628" s="7">
        <v>10</v>
      </c>
      <c r="C628" s="18" t="s">
        <v>107</v>
      </c>
      <c r="D628" s="21" t="s">
        <v>485</v>
      </c>
      <c r="E628" s="18"/>
      <c r="F628" s="12">
        <f>SUM(F629)</f>
        <v>2711695</v>
      </c>
      <c r="G628" s="12">
        <f>SUM(G629)</f>
        <v>2579503</v>
      </c>
      <c r="H628" s="12">
        <f>SUM(H629)</f>
        <v>0</v>
      </c>
    </row>
    <row r="629" spans="1:8" ht="14.25">
      <c r="A629" s="148" t="s">
        <v>124</v>
      </c>
      <c r="B629" s="7">
        <v>10</v>
      </c>
      <c r="C629" s="18" t="s">
        <v>107</v>
      </c>
      <c r="D629" s="28" t="s">
        <v>486</v>
      </c>
      <c r="E629" s="18" t="s">
        <v>123</v>
      </c>
      <c r="F629" s="12">
        <v>2711695</v>
      </c>
      <c r="G629" s="357">
        <v>2579503</v>
      </c>
      <c r="H629" s="355">
        <v>0</v>
      </c>
    </row>
    <row r="630" spans="1:8" ht="39.75" customHeight="1">
      <c r="A630" s="188" t="s">
        <v>19</v>
      </c>
      <c r="B630" s="22">
        <v>10</v>
      </c>
      <c r="C630" s="17" t="s">
        <v>107</v>
      </c>
      <c r="D630" s="20" t="s">
        <v>14</v>
      </c>
      <c r="E630" s="17"/>
      <c r="F630" s="33">
        <f aca="true" t="shared" si="45" ref="F630:H633">SUM(F631)</f>
        <v>7316450</v>
      </c>
      <c r="G630" s="33">
        <f t="shared" si="45"/>
        <v>2606184</v>
      </c>
      <c r="H630" s="33">
        <f t="shared" si="45"/>
        <v>2606184</v>
      </c>
    </row>
    <row r="631" spans="1:8" ht="69" customHeight="1">
      <c r="A631" s="148" t="s">
        <v>39</v>
      </c>
      <c r="B631" s="7">
        <v>10</v>
      </c>
      <c r="C631" s="18" t="s">
        <v>107</v>
      </c>
      <c r="D631" s="21" t="s">
        <v>40</v>
      </c>
      <c r="E631" s="18"/>
      <c r="F631" s="12">
        <f t="shared" si="45"/>
        <v>7316450</v>
      </c>
      <c r="G631" s="12">
        <f t="shared" si="45"/>
        <v>2606184</v>
      </c>
      <c r="H631" s="12">
        <f t="shared" si="45"/>
        <v>2606184</v>
      </c>
    </row>
    <row r="632" spans="1:8" s="1" customFormat="1" ht="26.25">
      <c r="A632" s="148" t="s">
        <v>368</v>
      </c>
      <c r="B632" s="7">
        <v>10</v>
      </c>
      <c r="C632" s="18" t="s">
        <v>107</v>
      </c>
      <c r="D632" s="21" t="s">
        <v>47</v>
      </c>
      <c r="E632" s="18"/>
      <c r="F632" s="12">
        <f t="shared" si="45"/>
        <v>7316450</v>
      </c>
      <c r="G632" s="12">
        <f t="shared" si="45"/>
        <v>2606184</v>
      </c>
      <c r="H632" s="12">
        <f t="shared" si="45"/>
        <v>2606184</v>
      </c>
    </row>
    <row r="633" spans="1:8" ht="26.25">
      <c r="A633" s="148" t="s">
        <v>385</v>
      </c>
      <c r="B633" s="7">
        <v>10</v>
      </c>
      <c r="C633" s="18" t="s">
        <v>107</v>
      </c>
      <c r="D633" s="21" t="s">
        <v>367</v>
      </c>
      <c r="E633" s="18"/>
      <c r="F633" s="12">
        <f t="shared" si="45"/>
        <v>7316450</v>
      </c>
      <c r="G633" s="12">
        <f t="shared" si="45"/>
        <v>2606184</v>
      </c>
      <c r="H633" s="12">
        <f t="shared" si="45"/>
        <v>2606184</v>
      </c>
    </row>
    <row r="634" spans="1:8" ht="14.25">
      <c r="A634" s="148" t="s">
        <v>124</v>
      </c>
      <c r="B634" s="7">
        <v>10</v>
      </c>
      <c r="C634" s="18" t="s">
        <v>107</v>
      </c>
      <c r="D634" s="21" t="s">
        <v>367</v>
      </c>
      <c r="E634" s="18" t="s">
        <v>123</v>
      </c>
      <c r="F634" s="12">
        <v>7316450</v>
      </c>
      <c r="G634" s="130">
        <v>2606184</v>
      </c>
      <c r="H634" s="130">
        <v>2606184</v>
      </c>
    </row>
    <row r="635" spans="1:8" ht="26.25">
      <c r="A635" s="121" t="s">
        <v>132</v>
      </c>
      <c r="B635" s="17" t="s">
        <v>85</v>
      </c>
      <c r="C635" s="24" t="s">
        <v>107</v>
      </c>
      <c r="D635" s="20" t="s">
        <v>196</v>
      </c>
      <c r="E635" s="18"/>
      <c r="F635" s="12">
        <f>SUM(F636)</f>
        <v>0</v>
      </c>
      <c r="G635" s="12">
        <f>SUM(G636)</f>
        <v>36348144.8</v>
      </c>
      <c r="H635" s="12">
        <f>SUM(H636)</f>
        <v>33377767.2</v>
      </c>
    </row>
    <row r="636" spans="1:8" ht="15" customHeight="1">
      <c r="A636" s="92" t="s">
        <v>133</v>
      </c>
      <c r="B636" s="18" t="s">
        <v>85</v>
      </c>
      <c r="C636" s="23" t="s">
        <v>107</v>
      </c>
      <c r="D636" s="21" t="s">
        <v>216</v>
      </c>
      <c r="E636" s="18"/>
      <c r="F636" s="12">
        <f>SUM(F637+F639+F642+F644)</f>
        <v>0</v>
      </c>
      <c r="G636" s="12">
        <f>SUM(G637+G639+G642+G644)</f>
        <v>36348144.8</v>
      </c>
      <c r="H636" s="12">
        <f>SUM(H637+H639+H642+H644)</f>
        <v>33377767.2</v>
      </c>
    </row>
    <row r="637" spans="1:8" ht="18" customHeight="1">
      <c r="A637" s="148" t="s">
        <v>288</v>
      </c>
      <c r="B637" s="7">
        <v>10</v>
      </c>
      <c r="C637" s="18" t="s">
        <v>107</v>
      </c>
      <c r="D637" s="21" t="s">
        <v>799</v>
      </c>
      <c r="E637" s="18"/>
      <c r="F637" s="12">
        <f>SUM(F638)</f>
        <v>0</v>
      </c>
      <c r="G637" s="12">
        <f>SUM(G638)</f>
        <v>1483346</v>
      </c>
      <c r="H637" s="12">
        <f>SUM(H638)</f>
        <v>1483346</v>
      </c>
    </row>
    <row r="638" spans="1:8" ht="13.5" customHeight="1">
      <c r="A638" s="148" t="s">
        <v>124</v>
      </c>
      <c r="B638" s="7">
        <v>10</v>
      </c>
      <c r="C638" s="18" t="s">
        <v>107</v>
      </c>
      <c r="D638" s="21" t="s">
        <v>799</v>
      </c>
      <c r="E638" s="18" t="s">
        <v>123</v>
      </c>
      <c r="F638" s="12">
        <v>0</v>
      </c>
      <c r="G638" s="130">
        <v>1483346</v>
      </c>
      <c r="H638" s="130">
        <v>1483346</v>
      </c>
    </row>
    <row r="639" spans="1:8" ht="52.5">
      <c r="A639" s="148" t="s">
        <v>746</v>
      </c>
      <c r="B639" s="7">
        <v>10</v>
      </c>
      <c r="C639" s="18" t="s">
        <v>107</v>
      </c>
      <c r="D639" s="21" t="s">
        <v>801</v>
      </c>
      <c r="E639" s="18"/>
      <c r="F639" s="12">
        <f>SUM(F640+F641)</f>
        <v>0</v>
      </c>
      <c r="G639" s="12">
        <f>SUM(G640+G641)</f>
        <v>16649641.8</v>
      </c>
      <c r="H639" s="12">
        <f>SUM(H640+H641)</f>
        <v>11099761.2</v>
      </c>
    </row>
    <row r="640" spans="1:8" s="14" customFormat="1" ht="16.5" customHeight="1">
      <c r="A640" s="148" t="s">
        <v>65</v>
      </c>
      <c r="B640" s="7">
        <v>10</v>
      </c>
      <c r="C640" s="18" t="s">
        <v>107</v>
      </c>
      <c r="D640" s="21" t="s">
        <v>801</v>
      </c>
      <c r="E640" s="18" t="s">
        <v>103</v>
      </c>
      <c r="F640" s="12">
        <v>0</v>
      </c>
      <c r="G640" s="130">
        <v>36000</v>
      </c>
      <c r="H640" s="130">
        <v>24000</v>
      </c>
    </row>
    <row r="641" spans="1:8" s="14" customFormat="1" ht="26.25">
      <c r="A641" s="191" t="s">
        <v>173</v>
      </c>
      <c r="B641" s="7">
        <v>10</v>
      </c>
      <c r="C641" s="18" t="s">
        <v>107</v>
      </c>
      <c r="D641" s="21" t="s">
        <v>801</v>
      </c>
      <c r="E641" s="18" t="s">
        <v>86</v>
      </c>
      <c r="F641" s="12">
        <v>0</v>
      </c>
      <c r="G641" s="130">
        <v>16613641.8</v>
      </c>
      <c r="H641" s="130">
        <v>11075761.2</v>
      </c>
    </row>
    <row r="642" spans="1:8" s="14" customFormat="1" ht="14.25">
      <c r="A642" s="148" t="s">
        <v>89</v>
      </c>
      <c r="B642" s="7">
        <v>10</v>
      </c>
      <c r="C642" s="18" t="s">
        <v>107</v>
      </c>
      <c r="D642" s="21" t="s">
        <v>890</v>
      </c>
      <c r="E642" s="18"/>
      <c r="F642" s="12">
        <f>SUM(F643)</f>
        <v>0</v>
      </c>
      <c r="G642" s="12">
        <f>SUM(G643)</f>
        <v>0</v>
      </c>
      <c r="H642" s="12">
        <f>SUM(H643)</f>
        <v>2579503</v>
      </c>
    </row>
    <row r="643" spans="1:8" s="14" customFormat="1" ht="18" customHeight="1">
      <c r="A643" s="148" t="s">
        <v>124</v>
      </c>
      <c r="B643" s="7">
        <v>10</v>
      </c>
      <c r="C643" s="18" t="s">
        <v>107</v>
      </c>
      <c r="D643" s="28" t="s">
        <v>1043</v>
      </c>
      <c r="E643" s="18" t="s">
        <v>123</v>
      </c>
      <c r="F643" s="12">
        <v>0</v>
      </c>
      <c r="G643" s="78">
        <v>0</v>
      </c>
      <c r="H643" s="78">
        <v>2579503</v>
      </c>
    </row>
    <row r="644" spans="1:8" s="14" customFormat="1" ht="26.25">
      <c r="A644" s="148" t="s">
        <v>370</v>
      </c>
      <c r="B644" s="7">
        <v>10</v>
      </c>
      <c r="C644" s="18" t="s">
        <v>107</v>
      </c>
      <c r="D644" s="21" t="s">
        <v>800</v>
      </c>
      <c r="E644" s="18"/>
      <c r="F644" s="12">
        <f>SUM(F645)</f>
        <v>0</v>
      </c>
      <c r="G644" s="12">
        <f>SUM(G645)</f>
        <v>18215157</v>
      </c>
      <c r="H644" s="12">
        <f>SUM(H645)</f>
        <v>18215157</v>
      </c>
    </row>
    <row r="645" spans="1:8" ht="14.25">
      <c r="A645" s="148" t="s">
        <v>124</v>
      </c>
      <c r="B645" s="7">
        <v>10</v>
      </c>
      <c r="C645" s="18" t="s">
        <v>107</v>
      </c>
      <c r="D645" s="21" t="s">
        <v>800</v>
      </c>
      <c r="E645" s="18" t="s">
        <v>123</v>
      </c>
      <c r="F645" s="12">
        <v>0</v>
      </c>
      <c r="G645" s="78">
        <v>18215157</v>
      </c>
      <c r="H645" s="78">
        <v>18215157</v>
      </c>
    </row>
    <row r="646" spans="1:8" ht="12.75" customHeight="1">
      <c r="A646" s="187" t="s">
        <v>482</v>
      </c>
      <c r="B646" s="45">
        <v>11</v>
      </c>
      <c r="C646" s="43" t="s">
        <v>153</v>
      </c>
      <c r="D646" s="46"/>
      <c r="E646" s="43"/>
      <c r="F646" s="44">
        <f aca="true" t="shared" si="46" ref="F646:H651">SUM(F647)</f>
        <v>200000</v>
      </c>
      <c r="G646" s="44">
        <f t="shared" si="46"/>
        <v>200000</v>
      </c>
      <c r="H646" s="44">
        <f t="shared" si="46"/>
        <v>200000</v>
      </c>
    </row>
    <row r="647" spans="1:8" ht="14.25">
      <c r="A647" s="188" t="s">
        <v>127</v>
      </c>
      <c r="B647" s="22">
        <v>11</v>
      </c>
      <c r="C647" s="17" t="s">
        <v>99</v>
      </c>
      <c r="D647" s="20"/>
      <c r="E647" s="18"/>
      <c r="F647" s="33">
        <f t="shared" si="46"/>
        <v>200000</v>
      </c>
      <c r="G647" s="33">
        <f t="shared" si="46"/>
        <v>200000</v>
      </c>
      <c r="H647" s="33">
        <f t="shared" si="46"/>
        <v>200000</v>
      </c>
    </row>
    <row r="648" spans="1:8" ht="52.5">
      <c r="A648" s="188" t="s">
        <v>404</v>
      </c>
      <c r="B648" s="17" t="s">
        <v>128</v>
      </c>
      <c r="C648" s="17" t="s">
        <v>99</v>
      </c>
      <c r="D648" s="20" t="s">
        <v>263</v>
      </c>
      <c r="E648" s="17"/>
      <c r="F648" s="33">
        <f t="shared" si="46"/>
        <v>200000</v>
      </c>
      <c r="G648" s="33">
        <f t="shared" si="46"/>
        <v>200000</v>
      </c>
      <c r="H648" s="33">
        <f t="shared" si="46"/>
        <v>200000</v>
      </c>
    </row>
    <row r="649" spans="1:8" ht="66.75" customHeight="1">
      <c r="A649" s="92" t="s">
        <v>446</v>
      </c>
      <c r="B649" s="18" t="s">
        <v>128</v>
      </c>
      <c r="C649" s="18" t="s">
        <v>99</v>
      </c>
      <c r="D649" s="21" t="s">
        <v>264</v>
      </c>
      <c r="E649" s="18"/>
      <c r="F649" s="12">
        <f t="shared" si="46"/>
        <v>200000</v>
      </c>
      <c r="G649" s="12">
        <f t="shared" si="46"/>
        <v>200000</v>
      </c>
      <c r="H649" s="12">
        <f t="shared" si="46"/>
        <v>200000</v>
      </c>
    </row>
    <row r="650" spans="1:8" ht="52.5">
      <c r="A650" s="92" t="s">
        <v>265</v>
      </c>
      <c r="B650" s="18" t="s">
        <v>128</v>
      </c>
      <c r="C650" s="18" t="s">
        <v>99</v>
      </c>
      <c r="D650" s="21" t="s">
        <v>266</v>
      </c>
      <c r="E650" s="18"/>
      <c r="F650" s="12">
        <f t="shared" si="46"/>
        <v>200000</v>
      </c>
      <c r="G650" s="12">
        <f t="shared" si="46"/>
        <v>200000</v>
      </c>
      <c r="H650" s="12">
        <f t="shared" si="46"/>
        <v>200000</v>
      </c>
    </row>
    <row r="651" spans="1:8" ht="52.5">
      <c r="A651" s="148" t="s">
        <v>267</v>
      </c>
      <c r="B651" s="18" t="s">
        <v>128</v>
      </c>
      <c r="C651" s="18" t="s">
        <v>99</v>
      </c>
      <c r="D651" s="21" t="s">
        <v>268</v>
      </c>
      <c r="E651" s="18"/>
      <c r="F651" s="12">
        <f>SUM(F652)</f>
        <v>200000</v>
      </c>
      <c r="G651" s="12">
        <f t="shared" si="46"/>
        <v>200000</v>
      </c>
      <c r="H651" s="12">
        <f t="shared" si="46"/>
        <v>200000</v>
      </c>
    </row>
    <row r="652" spans="1:8" ht="14.25">
      <c r="A652" s="148" t="s">
        <v>124</v>
      </c>
      <c r="B652" s="18" t="s">
        <v>128</v>
      </c>
      <c r="C652" s="18" t="s">
        <v>99</v>
      </c>
      <c r="D652" s="21" t="s">
        <v>268</v>
      </c>
      <c r="E652" s="18" t="s">
        <v>123</v>
      </c>
      <c r="F652" s="12">
        <v>200000</v>
      </c>
      <c r="G652" s="12">
        <v>200000</v>
      </c>
      <c r="H652" s="12">
        <v>200000</v>
      </c>
    </row>
    <row r="653" spans="1:8" s="15" customFormat="1" ht="39">
      <c r="A653" s="187" t="s">
        <v>398</v>
      </c>
      <c r="B653" s="45">
        <v>14</v>
      </c>
      <c r="C653" s="45"/>
      <c r="D653" s="46"/>
      <c r="E653" s="47"/>
      <c r="F653" s="44">
        <f aca="true" t="shared" si="47" ref="F653:H654">SUM(F654)</f>
        <v>15587006</v>
      </c>
      <c r="G653" s="44">
        <f t="shared" si="47"/>
        <v>13560695</v>
      </c>
      <c r="H653" s="44">
        <f t="shared" si="47"/>
        <v>12469605</v>
      </c>
    </row>
    <row r="654" spans="1:8" ht="39">
      <c r="A654" s="188" t="s">
        <v>129</v>
      </c>
      <c r="B654" s="22">
        <v>14</v>
      </c>
      <c r="C654" s="17" t="s">
        <v>97</v>
      </c>
      <c r="D654" s="20"/>
      <c r="E654" s="18"/>
      <c r="F654" s="33">
        <f t="shared" si="47"/>
        <v>15587006</v>
      </c>
      <c r="G654" s="33">
        <f t="shared" si="47"/>
        <v>13560695</v>
      </c>
      <c r="H654" s="33">
        <f t="shared" si="47"/>
        <v>12469605</v>
      </c>
    </row>
    <row r="655" spans="1:8" ht="39">
      <c r="A655" s="188" t="s">
        <v>450</v>
      </c>
      <c r="B655" s="22">
        <v>14</v>
      </c>
      <c r="C655" s="17" t="s">
        <v>97</v>
      </c>
      <c r="D655" s="20" t="s">
        <v>258</v>
      </c>
      <c r="E655" s="17"/>
      <c r="F655" s="33">
        <f>SUM(F657)</f>
        <v>15587006</v>
      </c>
      <c r="G655" s="33">
        <f>SUM(G657)</f>
        <v>13560695</v>
      </c>
      <c r="H655" s="33">
        <f>SUM(H657)</f>
        <v>12469605</v>
      </c>
    </row>
    <row r="656" spans="1:8" ht="52.5">
      <c r="A656" s="148" t="s">
        <v>449</v>
      </c>
      <c r="B656" s="7">
        <v>14</v>
      </c>
      <c r="C656" s="18" t="s">
        <v>97</v>
      </c>
      <c r="D656" s="21" t="s">
        <v>408</v>
      </c>
      <c r="E656" s="18"/>
      <c r="F656" s="12">
        <f aca="true" t="shared" si="48" ref="F656:H658">SUM(F657)</f>
        <v>15587006</v>
      </c>
      <c r="G656" s="12">
        <f t="shared" si="48"/>
        <v>13560695</v>
      </c>
      <c r="H656" s="12">
        <f t="shared" si="48"/>
        <v>12469605</v>
      </c>
    </row>
    <row r="657" spans="1:8" ht="26.25">
      <c r="A657" s="148" t="s">
        <v>260</v>
      </c>
      <c r="B657" s="7">
        <v>14</v>
      </c>
      <c r="C657" s="18" t="s">
        <v>97</v>
      </c>
      <c r="D657" s="21" t="s">
        <v>261</v>
      </c>
      <c r="E657" s="18"/>
      <c r="F657" s="12">
        <f t="shared" si="48"/>
        <v>15587006</v>
      </c>
      <c r="G657" s="12">
        <f t="shared" si="48"/>
        <v>13560695</v>
      </c>
      <c r="H657" s="12">
        <f t="shared" si="48"/>
        <v>12469605</v>
      </c>
    </row>
    <row r="658" spans="1:8" ht="26.25">
      <c r="A658" s="92" t="s">
        <v>425</v>
      </c>
      <c r="B658" s="7">
        <v>14</v>
      </c>
      <c r="C658" s="18" t="s">
        <v>97</v>
      </c>
      <c r="D658" s="21" t="s">
        <v>262</v>
      </c>
      <c r="E658" s="18"/>
      <c r="F658" s="12">
        <f t="shared" si="48"/>
        <v>15587006</v>
      </c>
      <c r="G658" s="12">
        <f t="shared" si="48"/>
        <v>13560695</v>
      </c>
      <c r="H658" s="12">
        <f t="shared" si="48"/>
        <v>12469605</v>
      </c>
    </row>
    <row r="659" spans="1:8" ht="14.25">
      <c r="A659" s="92" t="s">
        <v>108</v>
      </c>
      <c r="B659" s="7">
        <v>14</v>
      </c>
      <c r="C659" s="18" t="s">
        <v>97</v>
      </c>
      <c r="D659" s="21" t="s">
        <v>262</v>
      </c>
      <c r="E659" s="18" t="s">
        <v>154</v>
      </c>
      <c r="F659" s="12">
        <v>15587006</v>
      </c>
      <c r="G659" s="78">
        <v>13560695</v>
      </c>
      <c r="H659" s="78">
        <v>12469605</v>
      </c>
    </row>
    <row r="671" spans="1:8" s="15" customFormat="1" ht="14.25">
      <c r="A671"/>
      <c r="B671" s="4"/>
      <c r="C671" s="4"/>
      <c r="D671" s="4"/>
      <c r="E671" s="16"/>
      <c r="F671" s="37"/>
      <c r="G671"/>
      <c r="H671"/>
    </row>
    <row r="673" spans="1:8" s="14" customFormat="1" ht="14.25">
      <c r="A673"/>
      <c r="B673" s="4"/>
      <c r="C673" s="4"/>
      <c r="D673" s="4"/>
      <c r="E673" s="16"/>
      <c r="F673" s="37"/>
      <c r="G673"/>
      <c r="H673"/>
    </row>
    <row r="676" ht="20.25" customHeight="1"/>
    <row r="679" ht="27.75" customHeight="1"/>
    <row r="680" ht="17.25" customHeight="1"/>
    <row r="682" ht="16.5" customHeight="1"/>
    <row r="683" ht="27.75" customHeight="1"/>
    <row r="684" ht="16.5" customHeight="1"/>
  </sheetData>
  <sheetProtection/>
  <mergeCells count="10">
    <mergeCell ref="A9:F9"/>
    <mergeCell ref="A10:F10"/>
    <mergeCell ref="A11:F11"/>
    <mergeCell ref="B1:H8"/>
    <mergeCell ref="A14:A15"/>
    <mergeCell ref="B14:B15"/>
    <mergeCell ref="C14:C15"/>
    <mergeCell ref="D14:D15"/>
    <mergeCell ref="E14:E15"/>
    <mergeCell ref="F14:H14"/>
  </mergeCells>
  <printOptions/>
  <pageMargins left="0.5905511811023623" right="0.3937007874015748" top="0.35433070866141736" bottom="0.3937007874015748" header="0.31496062992125984" footer="0.31496062992125984"/>
  <pageSetup blackAndWhite="1"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7"/>
  <sheetViews>
    <sheetView view="pageBreakPreview" zoomScale="77" zoomScaleSheetLayoutView="77" zoomScalePageLayoutView="0" workbookViewId="0" topLeftCell="A640">
      <selection activeCell="A9" sqref="A9:G9"/>
    </sheetView>
  </sheetViews>
  <sheetFormatPr defaultColWidth="9.140625" defaultRowHeight="15"/>
  <cols>
    <col min="1" max="1" width="59.8515625" style="0" customWidth="1"/>
    <col min="2" max="2" width="4.8515625" style="0" customWidth="1"/>
    <col min="3" max="3" width="3.00390625" style="4" customWidth="1"/>
    <col min="4" max="4" width="3.140625" style="4" customWidth="1"/>
    <col min="5" max="5" width="11.57421875" style="4" customWidth="1"/>
    <col min="6" max="6" width="3.57421875" style="16" customWidth="1"/>
    <col min="7" max="7" width="14.00390625" style="37" customWidth="1"/>
    <col min="8" max="9" width="13.8515625" style="0" customWidth="1"/>
    <col min="11" max="11" width="11.421875" style="0" bestFit="1" customWidth="1"/>
  </cols>
  <sheetData>
    <row r="1" spans="1:9" ht="3.75" customHeight="1">
      <c r="A1" s="3"/>
      <c r="B1" s="3"/>
      <c r="C1" s="366" t="s">
        <v>1060</v>
      </c>
      <c r="D1" s="366"/>
      <c r="E1" s="366"/>
      <c r="F1" s="366"/>
      <c r="G1" s="366"/>
      <c r="H1" s="366"/>
      <c r="I1" s="366"/>
    </row>
    <row r="2" spans="1:9" ht="14.25">
      <c r="A2" s="3"/>
      <c r="B2" s="3"/>
      <c r="C2" s="366"/>
      <c r="D2" s="366"/>
      <c r="E2" s="366"/>
      <c r="F2" s="366"/>
      <c r="G2" s="366"/>
      <c r="H2" s="366"/>
      <c r="I2" s="366"/>
    </row>
    <row r="3" spans="1:9" ht="9.75" customHeight="1">
      <c r="A3" s="3"/>
      <c r="B3" s="3"/>
      <c r="C3" s="366"/>
      <c r="D3" s="366"/>
      <c r="E3" s="366"/>
      <c r="F3" s="366"/>
      <c r="G3" s="366"/>
      <c r="H3" s="366"/>
      <c r="I3" s="366"/>
    </row>
    <row r="4" spans="1:9" ht="14.25">
      <c r="A4" s="3"/>
      <c r="B4" s="3"/>
      <c r="C4" s="366"/>
      <c r="D4" s="366"/>
      <c r="E4" s="366"/>
      <c r="F4" s="366"/>
      <c r="G4" s="366"/>
      <c r="H4" s="366"/>
      <c r="I4" s="366"/>
    </row>
    <row r="5" spans="1:9" ht="14.25">
      <c r="A5" s="3"/>
      <c r="B5" s="3"/>
      <c r="C5" s="366"/>
      <c r="D5" s="366"/>
      <c r="E5" s="366"/>
      <c r="F5" s="366"/>
      <c r="G5" s="366"/>
      <c r="H5" s="366"/>
      <c r="I5" s="366"/>
    </row>
    <row r="6" spans="1:9" ht="46.5" customHeight="1">
      <c r="A6" s="3"/>
      <c r="B6" s="3"/>
      <c r="C6" s="366"/>
      <c r="D6" s="366"/>
      <c r="E6" s="366"/>
      <c r="F6" s="366"/>
      <c r="G6" s="366"/>
      <c r="H6" s="366"/>
      <c r="I6" s="366"/>
    </row>
    <row r="7" spans="1:9" ht="5.25" customHeight="1">
      <c r="A7" s="3" t="s">
        <v>152</v>
      </c>
      <c r="B7" s="3"/>
      <c r="C7" s="366"/>
      <c r="D7" s="366"/>
      <c r="E7" s="366"/>
      <c r="F7" s="366"/>
      <c r="G7" s="366"/>
      <c r="H7" s="366"/>
      <c r="I7" s="366"/>
    </row>
    <row r="8" spans="1:9" ht="1.5" customHeight="1" hidden="1">
      <c r="A8" s="3"/>
      <c r="B8" s="3"/>
      <c r="C8" s="366"/>
      <c r="D8" s="366"/>
      <c r="E8" s="366"/>
      <c r="F8" s="366"/>
      <c r="G8" s="366"/>
      <c r="H8" s="366"/>
      <c r="I8" s="366"/>
    </row>
    <row r="9" spans="1:7" ht="15">
      <c r="A9" s="373" t="s">
        <v>493</v>
      </c>
      <c r="B9" s="373"/>
      <c r="C9" s="374"/>
      <c r="D9" s="374"/>
      <c r="E9" s="374"/>
      <c r="F9" s="374"/>
      <c r="G9" s="375"/>
    </row>
    <row r="10" spans="1:7" ht="15">
      <c r="A10" s="376" t="s">
        <v>885</v>
      </c>
      <c r="B10" s="376"/>
      <c r="C10" s="377"/>
      <c r="D10" s="377"/>
      <c r="E10" s="377"/>
      <c r="F10" s="377"/>
      <c r="G10" s="378"/>
    </row>
    <row r="11" spans="1:9" ht="15.75" customHeight="1">
      <c r="A11" s="5"/>
      <c r="B11" s="5"/>
      <c r="C11" s="6"/>
      <c r="D11" s="6"/>
      <c r="E11" s="6"/>
      <c r="F11" s="6"/>
      <c r="G11" s="36"/>
      <c r="I11" s="34" t="s">
        <v>82</v>
      </c>
    </row>
    <row r="12" spans="1:9" ht="15.75" customHeight="1">
      <c r="A12" s="384" t="s">
        <v>90</v>
      </c>
      <c r="B12" s="383" t="s">
        <v>792</v>
      </c>
      <c r="C12" s="386" t="s">
        <v>91</v>
      </c>
      <c r="D12" s="386" t="s">
        <v>92</v>
      </c>
      <c r="E12" s="386" t="s">
        <v>93</v>
      </c>
      <c r="F12" s="386" t="s">
        <v>94</v>
      </c>
      <c r="G12" s="387" t="s">
        <v>837</v>
      </c>
      <c r="H12" s="387"/>
      <c r="I12" s="387"/>
    </row>
    <row r="13" spans="1:9" ht="14.25">
      <c r="A13" s="385"/>
      <c r="B13" s="383"/>
      <c r="C13" s="386"/>
      <c r="D13" s="386"/>
      <c r="E13" s="386"/>
      <c r="F13" s="386"/>
      <c r="G13" s="194">
        <v>2023</v>
      </c>
      <c r="H13" s="195">
        <v>2024</v>
      </c>
      <c r="I13" s="195">
        <v>2025</v>
      </c>
    </row>
    <row r="14" spans="1:9" s="41" customFormat="1" ht="14.25" customHeight="1">
      <c r="A14" s="186" t="s">
        <v>1030</v>
      </c>
      <c r="B14" s="296" t="s">
        <v>793</v>
      </c>
      <c r="C14" s="38"/>
      <c r="D14" s="38"/>
      <c r="E14" s="38"/>
      <c r="F14" s="39"/>
      <c r="G14" s="40">
        <f>SUM(G16+G170+G193+G243+G276+G504+G563+G644+G651+G555+G267)</f>
        <v>969773569.5500001</v>
      </c>
      <c r="H14" s="40">
        <f>SUM(H15+H16+H170+H193+H243+H276+H504+H563+H644+H651+H555+H267)</f>
        <v>735078824</v>
      </c>
      <c r="I14" s="40">
        <f>SUM(I15+I16+I170+I193+I243+I276+I504+I563+I644+I651+I555+I267)</f>
        <v>738352952</v>
      </c>
    </row>
    <row r="15" spans="1:9" s="41" customFormat="1" ht="14.25" customHeight="1">
      <c r="A15" s="186" t="s">
        <v>875</v>
      </c>
      <c r="B15" s="296"/>
      <c r="C15" s="38"/>
      <c r="D15" s="38"/>
      <c r="E15" s="38"/>
      <c r="F15" s="39"/>
      <c r="G15" s="40"/>
      <c r="H15" s="40">
        <v>6384748</v>
      </c>
      <c r="I15" s="40">
        <v>14137248</v>
      </c>
    </row>
    <row r="16" spans="1:9" s="15" customFormat="1" ht="12" customHeight="1">
      <c r="A16" s="187" t="s">
        <v>96</v>
      </c>
      <c r="B16" s="49" t="s">
        <v>793</v>
      </c>
      <c r="C16" s="42" t="s">
        <v>97</v>
      </c>
      <c r="D16" s="42"/>
      <c r="E16" s="42"/>
      <c r="F16" s="43"/>
      <c r="G16" s="44">
        <f>SUM(G17+G22+G28+G82+G91+G96+G88)</f>
        <v>107601186.94999999</v>
      </c>
      <c r="H16" s="44">
        <f>SUM(H17+H22+H28+H82+H91+H96+H88)</f>
        <v>75875205.2</v>
      </c>
      <c r="I16" s="44">
        <f>SUM(I17+I22+I28+I82+I91+I96+I88)</f>
        <v>75770297.8</v>
      </c>
    </row>
    <row r="17" spans="1:9" ht="25.5" customHeight="1">
      <c r="A17" s="188" t="s">
        <v>98</v>
      </c>
      <c r="B17" s="24" t="s">
        <v>793</v>
      </c>
      <c r="C17" s="17" t="s">
        <v>97</v>
      </c>
      <c r="D17" s="17" t="s">
        <v>99</v>
      </c>
      <c r="E17" s="17"/>
      <c r="F17" s="17"/>
      <c r="G17" s="33">
        <f aca="true" t="shared" si="0" ref="G17:I20">SUM(G18)</f>
        <v>2256077</v>
      </c>
      <c r="H17" s="33">
        <f t="shared" si="0"/>
        <v>2256077</v>
      </c>
      <c r="I17" s="33">
        <f t="shared" si="0"/>
        <v>2256077</v>
      </c>
    </row>
    <row r="18" spans="1:9" ht="14.25">
      <c r="A18" s="148" t="s">
        <v>145</v>
      </c>
      <c r="B18" s="23" t="s">
        <v>793</v>
      </c>
      <c r="C18" s="18" t="s">
        <v>97</v>
      </c>
      <c r="D18" s="18" t="s">
        <v>99</v>
      </c>
      <c r="E18" s="18" t="s">
        <v>175</v>
      </c>
      <c r="F18" s="18"/>
      <c r="G18" s="12">
        <f t="shared" si="0"/>
        <v>2256077</v>
      </c>
      <c r="H18" s="12">
        <f t="shared" si="0"/>
        <v>2256077</v>
      </c>
      <c r="I18" s="12">
        <f t="shared" si="0"/>
        <v>2256077</v>
      </c>
    </row>
    <row r="19" spans="1:9" ht="14.25">
      <c r="A19" s="148" t="s">
        <v>146</v>
      </c>
      <c r="B19" s="23" t="s">
        <v>793</v>
      </c>
      <c r="C19" s="18" t="s">
        <v>97</v>
      </c>
      <c r="D19" s="18" t="s">
        <v>99</v>
      </c>
      <c r="E19" s="18" t="s">
        <v>176</v>
      </c>
      <c r="F19" s="18"/>
      <c r="G19" s="12">
        <f t="shared" si="0"/>
        <v>2256077</v>
      </c>
      <c r="H19" s="12">
        <f t="shared" si="0"/>
        <v>2256077</v>
      </c>
      <c r="I19" s="12">
        <f t="shared" si="0"/>
        <v>2256077</v>
      </c>
    </row>
    <row r="20" spans="1:9" ht="26.25">
      <c r="A20" s="148" t="s">
        <v>158</v>
      </c>
      <c r="B20" s="23" t="s">
        <v>793</v>
      </c>
      <c r="C20" s="18" t="s">
        <v>97</v>
      </c>
      <c r="D20" s="18" t="s">
        <v>99</v>
      </c>
      <c r="E20" s="18" t="s">
        <v>177</v>
      </c>
      <c r="F20" s="18"/>
      <c r="G20" s="12">
        <f t="shared" si="0"/>
        <v>2256077</v>
      </c>
      <c r="H20" s="12">
        <f t="shared" si="0"/>
        <v>2256077</v>
      </c>
      <c r="I20" s="12">
        <f t="shared" si="0"/>
        <v>2256077</v>
      </c>
    </row>
    <row r="21" spans="1:9" ht="52.5">
      <c r="A21" s="148" t="s">
        <v>159</v>
      </c>
      <c r="B21" s="23" t="s">
        <v>793</v>
      </c>
      <c r="C21" s="18" t="s">
        <v>97</v>
      </c>
      <c r="D21" s="18" t="s">
        <v>99</v>
      </c>
      <c r="E21" s="18" t="s">
        <v>177</v>
      </c>
      <c r="F21" s="18" t="s">
        <v>100</v>
      </c>
      <c r="G21" s="12">
        <v>2256077</v>
      </c>
      <c r="H21" s="123">
        <v>2256077</v>
      </c>
      <c r="I21" s="12">
        <v>2256077</v>
      </c>
    </row>
    <row r="22" spans="1:9" ht="28.5" customHeight="1">
      <c r="A22" s="188" t="s">
        <v>101</v>
      </c>
      <c r="B22" s="23" t="s">
        <v>793</v>
      </c>
      <c r="C22" s="17" t="s">
        <v>97</v>
      </c>
      <c r="D22" s="17" t="s">
        <v>102</v>
      </c>
      <c r="E22" s="17"/>
      <c r="F22" s="17"/>
      <c r="G22" s="33">
        <f aca="true" t="shared" si="1" ref="G22:I24">SUM(G23)</f>
        <v>947590.79</v>
      </c>
      <c r="H22" s="33">
        <f t="shared" si="1"/>
        <v>915115</v>
      </c>
      <c r="I22" s="33">
        <f t="shared" si="1"/>
        <v>915115</v>
      </c>
    </row>
    <row r="23" spans="1:9" ht="26.25">
      <c r="A23" s="92" t="s">
        <v>54</v>
      </c>
      <c r="B23" s="23" t="s">
        <v>793</v>
      </c>
      <c r="C23" s="18" t="s">
        <v>97</v>
      </c>
      <c r="D23" s="18" t="s">
        <v>102</v>
      </c>
      <c r="E23" s="18" t="s">
        <v>178</v>
      </c>
      <c r="F23" s="18"/>
      <c r="G23" s="12">
        <f t="shared" si="1"/>
        <v>947590.79</v>
      </c>
      <c r="H23" s="12">
        <f t="shared" si="1"/>
        <v>915115</v>
      </c>
      <c r="I23" s="12">
        <f t="shared" si="1"/>
        <v>915115</v>
      </c>
    </row>
    <row r="24" spans="1:9" ht="14.25">
      <c r="A24" s="148" t="s">
        <v>169</v>
      </c>
      <c r="B24" s="23" t="s">
        <v>793</v>
      </c>
      <c r="C24" s="18" t="s">
        <v>97</v>
      </c>
      <c r="D24" s="18" t="s">
        <v>102</v>
      </c>
      <c r="E24" s="18" t="s">
        <v>179</v>
      </c>
      <c r="F24" s="18"/>
      <c r="G24" s="12">
        <f t="shared" si="1"/>
        <v>947590.79</v>
      </c>
      <c r="H24" s="12">
        <f t="shared" si="1"/>
        <v>915115</v>
      </c>
      <c r="I24" s="12">
        <f t="shared" si="1"/>
        <v>915115</v>
      </c>
    </row>
    <row r="25" spans="1:9" ht="26.25">
      <c r="A25" s="148" t="s">
        <v>158</v>
      </c>
      <c r="B25" s="23" t="s">
        <v>793</v>
      </c>
      <c r="C25" s="18" t="s">
        <v>97</v>
      </c>
      <c r="D25" s="18" t="s">
        <v>102</v>
      </c>
      <c r="E25" s="18" t="s">
        <v>180</v>
      </c>
      <c r="F25" s="18"/>
      <c r="G25" s="12">
        <f>SUM(G26:G27,)</f>
        <v>947590.79</v>
      </c>
      <c r="H25" s="12">
        <f>SUM(H26:H27,)</f>
        <v>915115</v>
      </c>
      <c r="I25" s="12">
        <f>SUM(I26:I27,)</f>
        <v>915115</v>
      </c>
    </row>
    <row r="26" spans="1:9" ht="52.5">
      <c r="A26" s="148" t="s">
        <v>159</v>
      </c>
      <c r="B26" s="23" t="s">
        <v>793</v>
      </c>
      <c r="C26" s="18" t="s">
        <v>97</v>
      </c>
      <c r="D26" s="18" t="s">
        <v>102</v>
      </c>
      <c r="E26" s="18" t="s">
        <v>180</v>
      </c>
      <c r="F26" s="18" t="s">
        <v>100</v>
      </c>
      <c r="G26" s="12">
        <v>815590.79</v>
      </c>
      <c r="H26" s="12">
        <v>783115</v>
      </c>
      <c r="I26" s="12">
        <v>783115</v>
      </c>
    </row>
    <row r="27" spans="1:9" ht="15" customHeight="1">
      <c r="A27" s="148" t="s">
        <v>65</v>
      </c>
      <c r="B27" s="23" t="s">
        <v>793</v>
      </c>
      <c r="C27" s="18" t="s">
        <v>97</v>
      </c>
      <c r="D27" s="18" t="s">
        <v>102</v>
      </c>
      <c r="E27" s="18" t="s">
        <v>180</v>
      </c>
      <c r="F27" s="18" t="s">
        <v>103</v>
      </c>
      <c r="G27" s="12">
        <v>132000</v>
      </c>
      <c r="H27" s="12">
        <v>132000</v>
      </c>
      <c r="I27" s="12">
        <v>132000</v>
      </c>
    </row>
    <row r="28" spans="1:9" ht="39">
      <c r="A28" s="188" t="s">
        <v>106</v>
      </c>
      <c r="B28" s="23" t="s">
        <v>793</v>
      </c>
      <c r="C28" s="17" t="s">
        <v>97</v>
      </c>
      <c r="D28" s="17" t="s">
        <v>107</v>
      </c>
      <c r="E28" s="17"/>
      <c r="F28" s="17"/>
      <c r="G28" s="33">
        <f>SUM(G29+G60+G45+G50+G55)</f>
        <v>32316666.22</v>
      </c>
      <c r="H28" s="33">
        <f>SUM(H29+H60+H45+H50+H55)</f>
        <v>29184507.2</v>
      </c>
      <c r="I28" s="33">
        <f>SUM(I29+I60+I45+I50+I55)</f>
        <v>29101259.8</v>
      </c>
    </row>
    <row r="29" spans="1:9" ht="39">
      <c r="A29" s="188" t="s">
        <v>151</v>
      </c>
      <c r="B29" s="23" t="s">
        <v>793</v>
      </c>
      <c r="C29" s="17" t="s">
        <v>97</v>
      </c>
      <c r="D29" s="17" t="s">
        <v>107</v>
      </c>
      <c r="E29" s="20" t="s">
        <v>181</v>
      </c>
      <c r="F29" s="17"/>
      <c r="G29" s="33">
        <f>SUM(G30+G36)</f>
        <v>3931871.8</v>
      </c>
      <c r="H29" s="33">
        <f>SUM(H30+H36)</f>
        <v>0</v>
      </c>
      <c r="I29" s="33">
        <f>SUM(I30+I36)</f>
        <v>0</v>
      </c>
    </row>
    <row r="30" spans="1:9" ht="52.5">
      <c r="A30" s="92" t="s">
        <v>182</v>
      </c>
      <c r="B30" s="23" t="s">
        <v>793</v>
      </c>
      <c r="C30" s="23" t="s">
        <v>97</v>
      </c>
      <c r="D30" s="18" t="s">
        <v>107</v>
      </c>
      <c r="E30" s="21" t="s">
        <v>183</v>
      </c>
      <c r="F30" s="18"/>
      <c r="G30" s="12">
        <f>SUM(G31)</f>
        <v>2426575</v>
      </c>
      <c r="H30" s="12">
        <f>SUM(H31)</f>
        <v>0</v>
      </c>
      <c r="I30" s="12">
        <f>SUM(I31)</f>
        <v>0</v>
      </c>
    </row>
    <row r="31" spans="1:9" ht="26.25">
      <c r="A31" s="92" t="s">
        <v>184</v>
      </c>
      <c r="B31" s="23" t="s">
        <v>793</v>
      </c>
      <c r="C31" s="23" t="s">
        <v>97</v>
      </c>
      <c r="D31" s="18" t="s">
        <v>107</v>
      </c>
      <c r="E31" s="21" t="s">
        <v>185</v>
      </c>
      <c r="F31" s="18"/>
      <c r="G31" s="12">
        <f>SUM(G32+G34)</f>
        <v>2426575</v>
      </c>
      <c r="H31" s="12">
        <f>SUM(H32+H34)</f>
        <v>0</v>
      </c>
      <c r="I31" s="12">
        <f>SUM(I32+I34)</f>
        <v>0</v>
      </c>
    </row>
    <row r="32" spans="1:9" ht="26.25">
      <c r="A32" s="92" t="s">
        <v>165</v>
      </c>
      <c r="B32" s="23" t="s">
        <v>793</v>
      </c>
      <c r="C32" s="23" t="s">
        <v>97</v>
      </c>
      <c r="D32" s="18" t="s">
        <v>107</v>
      </c>
      <c r="E32" s="21" t="s">
        <v>186</v>
      </c>
      <c r="F32" s="18"/>
      <c r="G32" s="12">
        <f>SUM(G33:G33)</f>
        <v>2008200</v>
      </c>
      <c r="H32" s="12">
        <f>SUM(H33:H33)</f>
        <v>0</v>
      </c>
      <c r="I32" s="12">
        <f>SUM(I33:I33)</f>
        <v>0</v>
      </c>
    </row>
    <row r="33" spans="1:9" ht="52.5">
      <c r="A33" s="148" t="s">
        <v>159</v>
      </c>
      <c r="B33" s="23" t="s">
        <v>793</v>
      </c>
      <c r="C33" s="23" t="s">
        <v>97</v>
      </c>
      <c r="D33" s="18" t="s">
        <v>107</v>
      </c>
      <c r="E33" s="21" t="s">
        <v>186</v>
      </c>
      <c r="F33" s="18" t="s">
        <v>100</v>
      </c>
      <c r="G33" s="12">
        <v>2008200</v>
      </c>
      <c r="H33" s="355">
        <v>0</v>
      </c>
      <c r="I33" s="355">
        <v>0</v>
      </c>
    </row>
    <row r="34" spans="1:9" ht="39">
      <c r="A34" s="92" t="s">
        <v>461</v>
      </c>
      <c r="B34" s="23" t="s">
        <v>793</v>
      </c>
      <c r="C34" s="23" t="s">
        <v>97</v>
      </c>
      <c r="D34" s="18" t="s">
        <v>107</v>
      </c>
      <c r="E34" s="21" t="s">
        <v>456</v>
      </c>
      <c r="F34" s="18"/>
      <c r="G34" s="12">
        <f>SUM(G35)</f>
        <v>418375</v>
      </c>
      <c r="H34" s="12">
        <f>SUM(H35)</f>
        <v>0</v>
      </c>
      <c r="I34" s="12">
        <f>SUM(I35)</f>
        <v>0</v>
      </c>
    </row>
    <row r="35" spans="1:9" ht="52.5">
      <c r="A35" s="148" t="s">
        <v>159</v>
      </c>
      <c r="B35" s="23" t="s">
        <v>793</v>
      </c>
      <c r="C35" s="23" t="s">
        <v>97</v>
      </c>
      <c r="D35" s="18" t="s">
        <v>107</v>
      </c>
      <c r="E35" s="21" t="s">
        <v>456</v>
      </c>
      <c r="F35" s="18" t="s">
        <v>100</v>
      </c>
      <c r="G35" s="12">
        <v>418375</v>
      </c>
      <c r="H35" s="355">
        <v>0</v>
      </c>
      <c r="I35" s="355">
        <v>0</v>
      </c>
    </row>
    <row r="36" spans="1:9" ht="42.75" customHeight="1">
      <c r="A36" s="148" t="s">
        <v>353</v>
      </c>
      <c r="B36" s="23" t="s">
        <v>793</v>
      </c>
      <c r="C36" s="18" t="s">
        <v>97</v>
      </c>
      <c r="D36" s="18" t="s">
        <v>107</v>
      </c>
      <c r="E36" s="21" t="s">
        <v>187</v>
      </c>
      <c r="F36" s="18"/>
      <c r="G36" s="12">
        <f>SUM(G38+G40+G42)</f>
        <v>1505296.8</v>
      </c>
      <c r="H36" s="12">
        <f>SUM(H38+H40+H42)</f>
        <v>0</v>
      </c>
      <c r="I36" s="12">
        <f>SUM(I38+I40+I42)</f>
        <v>0</v>
      </c>
    </row>
    <row r="37" spans="1:9" ht="26.25">
      <c r="A37" s="148" t="s">
        <v>188</v>
      </c>
      <c r="B37" s="23" t="s">
        <v>793</v>
      </c>
      <c r="C37" s="18" t="s">
        <v>97</v>
      </c>
      <c r="D37" s="18" t="s">
        <v>107</v>
      </c>
      <c r="E37" s="21" t="s">
        <v>189</v>
      </c>
      <c r="F37" s="18"/>
      <c r="G37" s="12">
        <f>SUM(G38+G40)</f>
        <v>1338800</v>
      </c>
      <c r="H37" s="12">
        <f>SUM(H38+H40)</f>
        <v>0</v>
      </c>
      <c r="I37" s="12">
        <f>SUM(I38+I40)</f>
        <v>0</v>
      </c>
    </row>
    <row r="38" spans="1:9" ht="39">
      <c r="A38" s="92" t="s">
        <v>160</v>
      </c>
      <c r="B38" s="23" t="s">
        <v>793</v>
      </c>
      <c r="C38" s="18" t="s">
        <v>97</v>
      </c>
      <c r="D38" s="18" t="s">
        <v>107</v>
      </c>
      <c r="E38" s="21" t="s">
        <v>190</v>
      </c>
      <c r="F38" s="18"/>
      <c r="G38" s="12">
        <f>SUM(G39)</f>
        <v>1004100</v>
      </c>
      <c r="H38" s="12">
        <f>SUM(H39)</f>
        <v>0</v>
      </c>
      <c r="I38" s="12">
        <f>SUM(I39)</f>
        <v>0</v>
      </c>
    </row>
    <row r="39" spans="1:9" ht="45.75" customHeight="1">
      <c r="A39" s="148" t="s">
        <v>159</v>
      </c>
      <c r="B39" s="23" t="s">
        <v>793</v>
      </c>
      <c r="C39" s="18" t="s">
        <v>97</v>
      </c>
      <c r="D39" s="18" t="s">
        <v>107</v>
      </c>
      <c r="E39" s="21" t="s">
        <v>191</v>
      </c>
      <c r="F39" s="18" t="s">
        <v>100</v>
      </c>
      <c r="G39" s="12">
        <v>1004100</v>
      </c>
      <c r="H39" s="355">
        <v>0</v>
      </c>
      <c r="I39" s="355">
        <v>0</v>
      </c>
    </row>
    <row r="40" spans="1:9" ht="39">
      <c r="A40" s="92" t="s">
        <v>388</v>
      </c>
      <c r="B40" s="23" t="s">
        <v>793</v>
      </c>
      <c r="C40" s="18" t="s">
        <v>97</v>
      </c>
      <c r="D40" s="18" t="s">
        <v>107</v>
      </c>
      <c r="E40" s="21" t="s">
        <v>192</v>
      </c>
      <c r="F40" s="18"/>
      <c r="G40" s="12">
        <f>SUM(G41)</f>
        <v>334700</v>
      </c>
      <c r="H40" s="285">
        <f>SUM(H41)</f>
        <v>0</v>
      </c>
      <c r="I40" s="285">
        <f>SUM(I41)</f>
        <v>0</v>
      </c>
    </row>
    <row r="41" spans="1:9" ht="45.75" customHeight="1">
      <c r="A41" s="148" t="s">
        <v>159</v>
      </c>
      <c r="B41" s="23" t="s">
        <v>793</v>
      </c>
      <c r="C41" s="18" t="s">
        <v>97</v>
      </c>
      <c r="D41" s="18" t="s">
        <v>107</v>
      </c>
      <c r="E41" s="21" t="s">
        <v>192</v>
      </c>
      <c r="F41" s="18" t="s">
        <v>100</v>
      </c>
      <c r="G41" s="12">
        <v>334700</v>
      </c>
      <c r="H41" s="355">
        <v>0</v>
      </c>
      <c r="I41" s="355">
        <v>0</v>
      </c>
    </row>
    <row r="42" spans="1:9" ht="26.25">
      <c r="A42" s="148" t="s">
        <v>1031</v>
      </c>
      <c r="B42" s="23" t="s">
        <v>793</v>
      </c>
      <c r="C42" s="18" t="s">
        <v>97</v>
      </c>
      <c r="D42" s="18" t="s">
        <v>107</v>
      </c>
      <c r="E42" s="21" t="s">
        <v>745</v>
      </c>
      <c r="F42" s="18"/>
      <c r="G42" s="12">
        <f aca="true" t="shared" si="2" ref="G42:I43">SUM(G43)</f>
        <v>166496.8</v>
      </c>
      <c r="H42" s="285">
        <f t="shared" si="2"/>
        <v>0</v>
      </c>
      <c r="I42" s="285">
        <f t="shared" si="2"/>
        <v>0</v>
      </c>
    </row>
    <row r="43" spans="1:9" ht="52.5">
      <c r="A43" s="148" t="s">
        <v>746</v>
      </c>
      <c r="B43" s="23" t="s">
        <v>793</v>
      </c>
      <c r="C43" s="18" t="s">
        <v>97</v>
      </c>
      <c r="D43" s="18" t="s">
        <v>97</v>
      </c>
      <c r="E43" s="21" t="s">
        <v>747</v>
      </c>
      <c r="F43" s="18"/>
      <c r="G43" s="12">
        <f t="shared" si="2"/>
        <v>166496.8</v>
      </c>
      <c r="H43" s="285">
        <f t="shared" si="2"/>
        <v>0</v>
      </c>
      <c r="I43" s="285">
        <f t="shared" si="2"/>
        <v>0</v>
      </c>
    </row>
    <row r="44" spans="1:9" ht="52.5">
      <c r="A44" s="148" t="s">
        <v>159</v>
      </c>
      <c r="B44" s="23" t="s">
        <v>793</v>
      </c>
      <c r="C44" s="18" t="s">
        <v>97</v>
      </c>
      <c r="D44" s="18" t="s">
        <v>107</v>
      </c>
      <c r="E44" s="21" t="s">
        <v>747</v>
      </c>
      <c r="F44" s="18" t="s">
        <v>100</v>
      </c>
      <c r="G44" s="12">
        <v>166496.8</v>
      </c>
      <c r="H44" s="131">
        <v>0</v>
      </c>
      <c r="I44" s="131">
        <v>0</v>
      </c>
    </row>
    <row r="45" spans="1:9" ht="52.5">
      <c r="A45" s="188" t="s">
        <v>1033</v>
      </c>
      <c r="B45" s="23" t="s">
        <v>793</v>
      </c>
      <c r="C45" s="17" t="s">
        <v>97</v>
      </c>
      <c r="D45" s="17" t="s">
        <v>107</v>
      </c>
      <c r="E45" s="20" t="s">
        <v>220</v>
      </c>
      <c r="F45" s="17"/>
      <c r="G45" s="33">
        <f aca="true" t="shared" si="3" ref="G45:I48">SUM(G46)</f>
        <v>334700</v>
      </c>
      <c r="H45" s="33">
        <f t="shared" si="3"/>
        <v>334700</v>
      </c>
      <c r="I45" s="33">
        <f t="shared" si="3"/>
        <v>0</v>
      </c>
    </row>
    <row r="46" spans="1:9" ht="78.75">
      <c r="A46" s="148" t="s">
        <v>1034</v>
      </c>
      <c r="B46" s="23" t="s">
        <v>793</v>
      </c>
      <c r="C46" s="18" t="s">
        <v>97</v>
      </c>
      <c r="D46" s="18" t="s">
        <v>107</v>
      </c>
      <c r="E46" s="21" t="s">
        <v>426</v>
      </c>
      <c r="F46" s="18"/>
      <c r="G46" s="12">
        <f t="shared" si="3"/>
        <v>334700</v>
      </c>
      <c r="H46" s="12">
        <f t="shared" si="3"/>
        <v>334700</v>
      </c>
      <c r="I46" s="12">
        <f t="shared" si="3"/>
        <v>0</v>
      </c>
    </row>
    <row r="47" spans="1:9" ht="18" customHeight="1">
      <c r="A47" s="148" t="s">
        <v>1035</v>
      </c>
      <c r="B47" s="23" t="s">
        <v>793</v>
      </c>
      <c r="C47" s="18" t="s">
        <v>97</v>
      </c>
      <c r="D47" s="18" t="s">
        <v>107</v>
      </c>
      <c r="E47" s="21" t="s">
        <v>427</v>
      </c>
      <c r="F47" s="18"/>
      <c r="G47" s="12">
        <f t="shared" si="3"/>
        <v>334700</v>
      </c>
      <c r="H47" s="12">
        <f t="shared" si="3"/>
        <v>334700</v>
      </c>
      <c r="I47" s="12">
        <f t="shared" si="3"/>
        <v>0</v>
      </c>
    </row>
    <row r="48" spans="1:9" ht="26.25">
      <c r="A48" s="92" t="s">
        <v>462</v>
      </c>
      <c r="B48" s="23" t="s">
        <v>793</v>
      </c>
      <c r="C48" s="18" t="s">
        <v>97</v>
      </c>
      <c r="D48" s="18" t="s">
        <v>107</v>
      </c>
      <c r="E48" s="21" t="s">
        <v>428</v>
      </c>
      <c r="F48" s="18"/>
      <c r="G48" s="12">
        <f t="shared" si="3"/>
        <v>334700</v>
      </c>
      <c r="H48" s="12">
        <f t="shared" si="3"/>
        <v>334700</v>
      </c>
      <c r="I48" s="12">
        <f t="shared" si="3"/>
        <v>0</v>
      </c>
    </row>
    <row r="49" spans="1:9" ht="42" customHeight="1">
      <c r="A49" s="148" t="s">
        <v>159</v>
      </c>
      <c r="B49" s="23" t="s">
        <v>793</v>
      </c>
      <c r="C49" s="18" t="s">
        <v>97</v>
      </c>
      <c r="D49" s="18" t="s">
        <v>107</v>
      </c>
      <c r="E49" s="21" t="s">
        <v>428</v>
      </c>
      <c r="F49" s="18" t="s">
        <v>100</v>
      </c>
      <c r="G49" s="12">
        <v>334700</v>
      </c>
      <c r="H49" s="128">
        <v>334700</v>
      </c>
      <c r="I49" s="119">
        <v>0</v>
      </c>
    </row>
    <row r="50" spans="1:9" ht="26.25">
      <c r="A50" s="188" t="s">
        <v>253</v>
      </c>
      <c r="B50" s="23" t="s">
        <v>793</v>
      </c>
      <c r="C50" s="17" t="s">
        <v>97</v>
      </c>
      <c r="D50" s="17" t="s">
        <v>107</v>
      </c>
      <c r="E50" s="17" t="s">
        <v>237</v>
      </c>
      <c r="F50" s="17"/>
      <c r="G50" s="33">
        <f aca="true" t="shared" si="4" ref="G50:I53">SUM(G51)</f>
        <v>334700</v>
      </c>
      <c r="H50" s="33">
        <f t="shared" si="4"/>
        <v>334700</v>
      </c>
      <c r="I50" s="33">
        <f t="shared" si="4"/>
        <v>0</v>
      </c>
    </row>
    <row r="51" spans="1:9" ht="39">
      <c r="A51" s="148" t="s">
        <v>248</v>
      </c>
      <c r="B51" s="23" t="s">
        <v>793</v>
      </c>
      <c r="C51" s="18" t="s">
        <v>97</v>
      </c>
      <c r="D51" s="23" t="s">
        <v>107</v>
      </c>
      <c r="E51" s="21" t="s">
        <v>249</v>
      </c>
      <c r="F51" s="18"/>
      <c r="G51" s="12">
        <f t="shared" si="4"/>
        <v>334700</v>
      </c>
      <c r="H51" s="12">
        <f t="shared" si="4"/>
        <v>334700</v>
      </c>
      <c r="I51" s="12">
        <f t="shared" si="4"/>
        <v>0</v>
      </c>
    </row>
    <row r="52" spans="1:9" ht="41.25" customHeight="1">
      <c r="A52" s="148" t="s">
        <v>250</v>
      </c>
      <c r="B52" s="23" t="s">
        <v>793</v>
      </c>
      <c r="C52" s="18" t="s">
        <v>97</v>
      </c>
      <c r="D52" s="23" t="s">
        <v>107</v>
      </c>
      <c r="E52" s="21" t="s">
        <v>251</v>
      </c>
      <c r="F52" s="18"/>
      <c r="G52" s="12">
        <f t="shared" si="4"/>
        <v>334700</v>
      </c>
      <c r="H52" s="12">
        <f t="shared" si="4"/>
        <v>334700</v>
      </c>
      <c r="I52" s="12">
        <f t="shared" si="4"/>
        <v>0</v>
      </c>
    </row>
    <row r="53" spans="1:9" ht="26.25">
      <c r="A53" s="92" t="s">
        <v>130</v>
      </c>
      <c r="B53" s="23" t="s">
        <v>793</v>
      </c>
      <c r="C53" s="18" t="s">
        <v>97</v>
      </c>
      <c r="D53" s="18" t="s">
        <v>107</v>
      </c>
      <c r="E53" s="21" t="s">
        <v>252</v>
      </c>
      <c r="F53" s="18"/>
      <c r="G53" s="12">
        <f>SUM(G54)</f>
        <v>334700</v>
      </c>
      <c r="H53" s="12">
        <f t="shared" si="4"/>
        <v>334700</v>
      </c>
      <c r="I53" s="12">
        <f t="shared" si="4"/>
        <v>0</v>
      </c>
    </row>
    <row r="54" spans="1:9" ht="40.5" customHeight="1">
      <c r="A54" s="148" t="s">
        <v>159</v>
      </c>
      <c r="B54" s="23" t="s">
        <v>793</v>
      </c>
      <c r="C54" s="18" t="s">
        <v>97</v>
      </c>
      <c r="D54" s="18" t="s">
        <v>107</v>
      </c>
      <c r="E54" s="21" t="s">
        <v>252</v>
      </c>
      <c r="F54" s="18" t="s">
        <v>100</v>
      </c>
      <c r="G54" s="12">
        <v>334700</v>
      </c>
      <c r="H54" s="78">
        <v>334700</v>
      </c>
      <c r="I54" s="78">
        <v>0</v>
      </c>
    </row>
    <row r="55" spans="1:9" ht="14.25">
      <c r="A55" s="121" t="s">
        <v>64</v>
      </c>
      <c r="B55" s="23" t="s">
        <v>793</v>
      </c>
      <c r="C55" s="17" t="s">
        <v>97</v>
      </c>
      <c r="D55" s="17" t="s">
        <v>107</v>
      </c>
      <c r="E55" s="17" t="s">
        <v>193</v>
      </c>
      <c r="F55" s="17"/>
      <c r="G55" s="33">
        <f>SUM(G56)</f>
        <v>24688646.21</v>
      </c>
      <c r="H55" s="33">
        <f>SUM(H56)</f>
        <v>24721122</v>
      </c>
      <c r="I55" s="33">
        <f>SUM(I56)</f>
        <v>24721122</v>
      </c>
    </row>
    <row r="56" spans="1:9" ht="26.25">
      <c r="A56" s="92" t="s">
        <v>354</v>
      </c>
      <c r="B56" s="23" t="s">
        <v>793</v>
      </c>
      <c r="C56" s="18" t="s">
        <v>97</v>
      </c>
      <c r="D56" s="18" t="s">
        <v>107</v>
      </c>
      <c r="E56" s="18" t="s">
        <v>194</v>
      </c>
      <c r="F56" s="18"/>
      <c r="G56" s="12">
        <f>SUM(G57,)</f>
        <v>24688646.21</v>
      </c>
      <c r="H56" s="12">
        <f>SUM(H57,)</f>
        <v>24721122</v>
      </c>
      <c r="I56" s="12">
        <f>SUM(I57,)</f>
        <v>24721122</v>
      </c>
    </row>
    <row r="57" spans="1:9" ht="17.25" customHeight="1">
      <c r="A57" s="148" t="s">
        <v>158</v>
      </c>
      <c r="B57" s="23" t="s">
        <v>793</v>
      </c>
      <c r="C57" s="18" t="s">
        <v>97</v>
      </c>
      <c r="D57" s="18" t="s">
        <v>107</v>
      </c>
      <c r="E57" s="18" t="s">
        <v>195</v>
      </c>
      <c r="F57" s="18"/>
      <c r="G57" s="12">
        <f>SUM(G58:G59)</f>
        <v>24688646.21</v>
      </c>
      <c r="H57" s="12">
        <f>SUM(H58:H59)</f>
        <v>24721122</v>
      </c>
      <c r="I57" s="12">
        <f>SUM(I58:I59)</f>
        <v>24721122</v>
      </c>
    </row>
    <row r="58" spans="1:9" ht="52.5">
      <c r="A58" s="148" t="s">
        <v>159</v>
      </c>
      <c r="B58" s="23" t="s">
        <v>793</v>
      </c>
      <c r="C58" s="18" t="s">
        <v>97</v>
      </c>
      <c r="D58" s="18" t="s">
        <v>107</v>
      </c>
      <c r="E58" s="18" t="s">
        <v>195</v>
      </c>
      <c r="F58" s="18" t="s">
        <v>100</v>
      </c>
      <c r="G58" s="12">
        <v>24654165.21</v>
      </c>
      <c r="H58" s="12">
        <v>24686641</v>
      </c>
      <c r="I58" s="12">
        <v>24686641</v>
      </c>
    </row>
    <row r="59" spans="1:9" ht="14.25">
      <c r="A59" s="148" t="s">
        <v>105</v>
      </c>
      <c r="B59" s="23" t="s">
        <v>793</v>
      </c>
      <c r="C59" s="18" t="s">
        <v>97</v>
      </c>
      <c r="D59" s="18" t="s">
        <v>107</v>
      </c>
      <c r="E59" s="18" t="s">
        <v>195</v>
      </c>
      <c r="F59" s="18" t="s">
        <v>104</v>
      </c>
      <c r="G59" s="12">
        <v>34481</v>
      </c>
      <c r="H59" s="12">
        <v>34481</v>
      </c>
      <c r="I59" s="12">
        <v>34481</v>
      </c>
    </row>
    <row r="60" spans="1:9" ht="14.25">
      <c r="A60" s="189" t="s">
        <v>132</v>
      </c>
      <c r="B60" s="23" t="s">
        <v>793</v>
      </c>
      <c r="C60" s="31" t="s">
        <v>97</v>
      </c>
      <c r="D60" s="31" t="s">
        <v>107</v>
      </c>
      <c r="E60" s="32" t="s">
        <v>196</v>
      </c>
      <c r="F60" s="31"/>
      <c r="G60" s="33">
        <f>SUM(G61)</f>
        <v>3026748.21</v>
      </c>
      <c r="H60" s="33">
        <f>SUM(H61)</f>
        <v>3793985.2</v>
      </c>
      <c r="I60" s="33">
        <f>SUM(I61)</f>
        <v>4380137.8</v>
      </c>
    </row>
    <row r="61" spans="1:9" ht="14.25">
      <c r="A61" s="64" t="s">
        <v>133</v>
      </c>
      <c r="B61" s="23" t="s">
        <v>793</v>
      </c>
      <c r="C61" s="29" t="s">
        <v>97</v>
      </c>
      <c r="D61" s="29" t="s">
        <v>107</v>
      </c>
      <c r="E61" s="29" t="s">
        <v>216</v>
      </c>
      <c r="F61" s="29"/>
      <c r="G61" s="12">
        <f>SUM(G62+G64+G66+G68+G75+G77+G80+G70+G73)</f>
        <v>3026748.21</v>
      </c>
      <c r="H61" s="12">
        <f>SUM(H62+H64+H66+H68+H75+H77+H80+H70+H73)</f>
        <v>3793985.2</v>
      </c>
      <c r="I61" s="12">
        <f>SUM(I62+I64+I66+I68+I75+I77+I80+I70+I73)</f>
        <v>4380137.8</v>
      </c>
    </row>
    <row r="62" spans="1:9" ht="26.25">
      <c r="A62" s="92" t="s">
        <v>165</v>
      </c>
      <c r="B62" s="23" t="s">
        <v>793</v>
      </c>
      <c r="C62" s="29" t="s">
        <v>97</v>
      </c>
      <c r="D62" s="29" t="s">
        <v>107</v>
      </c>
      <c r="E62" s="29" t="s">
        <v>794</v>
      </c>
      <c r="F62" s="29"/>
      <c r="G62" s="12">
        <f>SUM(G63)</f>
        <v>0</v>
      </c>
      <c r="H62" s="12">
        <f>SUM(H63)</f>
        <v>2008200</v>
      </c>
      <c r="I62" s="12">
        <f>SUM(I63)</f>
        <v>2008200</v>
      </c>
    </row>
    <row r="63" spans="1:9" ht="52.5">
      <c r="A63" s="148" t="s">
        <v>159</v>
      </c>
      <c r="B63" s="23" t="s">
        <v>793</v>
      </c>
      <c r="C63" s="29" t="s">
        <v>97</v>
      </c>
      <c r="D63" s="29" t="s">
        <v>107</v>
      </c>
      <c r="E63" s="29" t="s">
        <v>794</v>
      </c>
      <c r="F63" s="29" t="s">
        <v>100</v>
      </c>
      <c r="G63" s="12">
        <v>0</v>
      </c>
      <c r="H63" s="12">
        <v>2008200</v>
      </c>
      <c r="I63" s="12">
        <v>2008200</v>
      </c>
    </row>
    <row r="64" spans="1:9" ht="39">
      <c r="A64" s="92" t="s">
        <v>160</v>
      </c>
      <c r="B64" s="23" t="s">
        <v>793</v>
      </c>
      <c r="C64" s="29" t="s">
        <v>97</v>
      </c>
      <c r="D64" s="29" t="s">
        <v>107</v>
      </c>
      <c r="E64" s="29" t="s">
        <v>833</v>
      </c>
      <c r="F64" s="29"/>
      <c r="G64" s="12">
        <f>SUM(G65)</f>
        <v>0</v>
      </c>
      <c r="H64" s="12">
        <f>SUM(H65)</f>
        <v>1004100</v>
      </c>
      <c r="I64" s="12">
        <f>SUM(I65)</f>
        <v>1004100</v>
      </c>
    </row>
    <row r="65" spans="1:9" ht="52.5">
      <c r="A65" s="148" t="s">
        <v>159</v>
      </c>
      <c r="B65" s="23" t="s">
        <v>793</v>
      </c>
      <c r="C65" s="29" t="s">
        <v>97</v>
      </c>
      <c r="D65" s="29" t="s">
        <v>107</v>
      </c>
      <c r="E65" s="29" t="s">
        <v>833</v>
      </c>
      <c r="F65" s="29" t="s">
        <v>100</v>
      </c>
      <c r="G65" s="12">
        <v>0</v>
      </c>
      <c r="H65" s="12">
        <v>1004100</v>
      </c>
      <c r="I65" s="12">
        <v>1004100</v>
      </c>
    </row>
    <row r="66" spans="1:9" ht="39">
      <c r="A66" s="92" t="s">
        <v>388</v>
      </c>
      <c r="B66" s="23" t="s">
        <v>793</v>
      </c>
      <c r="C66" s="29" t="s">
        <v>97</v>
      </c>
      <c r="D66" s="29" t="s">
        <v>107</v>
      </c>
      <c r="E66" s="29" t="s">
        <v>834</v>
      </c>
      <c r="F66" s="29"/>
      <c r="G66" s="12">
        <f>SUM(G67)</f>
        <v>0</v>
      </c>
      <c r="H66" s="12">
        <f>SUM(H67)</f>
        <v>334700</v>
      </c>
      <c r="I66" s="12">
        <f>SUM(I67)</f>
        <v>334700</v>
      </c>
    </row>
    <row r="67" spans="1:9" ht="52.5">
      <c r="A67" s="148" t="s">
        <v>159</v>
      </c>
      <c r="B67" s="23" t="s">
        <v>793</v>
      </c>
      <c r="C67" s="29" t="s">
        <v>97</v>
      </c>
      <c r="D67" s="29" t="s">
        <v>107</v>
      </c>
      <c r="E67" s="29" t="s">
        <v>834</v>
      </c>
      <c r="F67" s="29" t="s">
        <v>100</v>
      </c>
      <c r="G67" s="12">
        <v>0</v>
      </c>
      <c r="H67" s="12">
        <v>334700</v>
      </c>
      <c r="I67" s="12">
        <v>334700</v>
      </c>
    </row>
    <row r="68" spans="1:9" ht="52.5">
      <c r="A68" s="148" t="s">
        <v>746</v>
      </c>
      <c r="B68" s="23" t="s">
        <v>793</v>
      </c>
      <c r="C68" s="29" t="s">
        <v>97</v>
      </c>
      <c r="D68" s="29" t="s">
        <v>107</v>
      </c>
      <c r="E68" s="29" t="s">
        <v>801</v>
      </c>
      <c r="F68" s="29"/>
      <c r="G68" s="12">
        <f>SUM(G69)</f>
        <v>0</v>
      </c>
      <c r="H68" s="12">
        <f>SUM(H69)</f>
        <v>249744.2</v>
      </c>
      <c r="I68" s="12">
        <f>SUM(I69)</f>
        <v>166496.8</v>
      </c>
    </row>
    <row r="69" spans="1:9" ht="52.5">
      <c r="A69" s="148" t="s">
        <v>159</v>
      </c>
      <c r="B69" s="23" t="s">
        <v>793</v>
      </c>
      <c r="C69" s="29" t="s">
        <v>97</v>
      </c>
      <c r="D69" s="29" t="s">
        <v>107</v>
      </c>
      <c r="E69" s="29" t="s">
        <v>801</v>
      </c>
      <c r="F69" s="29" t="s">
        <v>100</v>
      </c>
      <c r="G69" s="12">
        <v>0</v>
      </c>
      <c r="H69" s="12">
        <v>249744.2</v>
      </c>
      <c r="I69" s="12">
        <v>166496.8</v>
      </c>
    </row>
    <row r="70" spans="1:9" ht="27">
      <c r="A70" s="247" t="s">
        <v>959</v>
      </c>
      <c r="B70" s="23" t="s">
        <v>793</v>
      </c>
      <c r="C70" s="243" t="s">
        <v>97</v>
      </c>
      <c r="D70" s="243" t="s">
        <v>107</v>
      </c>
      <c r="E70" s="284" t="s">
        <v>960</v>
      </c>
      <c r="F70" s="248"/>
      <c r="G70" s="12">
        <f>SUM(G71:G72)</f>
        <v>2187977.49</v>
      </c>
      <c r="H70" s="12">
        <v>0</v>
      </c>
      <c r="I70" s="12">
        <v>0</v>
      </c>
    </row>
    <row r="71" spans="1:9" ht="52.5">
      <c r="A71" s="242" t="s">
        <v>159</v>
      </c>
      <c r="B71" s="23" t="s">
        <v>793</v>
      </c>
      <c r="C71" s="29" t="s">
        <v>97</v>
      </c>
      <c r="D71" s="29" t="s">
        <v>107</v>
      </c>
      <c r="E71" s="29" t="s">
        <v>960</v>
      </c>
      <c r="F71" s="29" t="s">
        <v>100</v>
      </c>
      <c r="G71" s="12">
        <v>1989977.49</v>
      </c>
      <c r="H71" s="12">
        <v>0</v>
      </c>
      <c r="I71" s="12">
        <v>0</v>
      </c>
    </row>
    <row r="72" spans="1:9" ht="26.25">
      <c r="A72" s="148" t="s">
        <v>65</v>
      </c>
      <c r="B72" s="23" t="s">
        <v>793</v>
      </c>
      <c r="C72" s="29" t="s">
        <v>97</v>
      </c>
      <c r="D72" s="29" t="s">
        <v>107</v>
      </c>
      <c r="E72" s="29" t="s">
        <v>960</v>
      </c>
      <c r="F72" s="29" t="s">
        <v>103</v>
      </c>
      <c r="G72" s="12">
        <v>198000</v>
      </c>
      <c r="H72" s="12">
        <v>0</v>
      </c>
      <c r="I72" s="12">
        <v>0</v>
      </c>
    </row>
    <row r="73" spans="1:9" ht="27">
      <c r="A73" s="247" t="s">
        <v>961</v>
      </c>
      <c r="B73" s="23" t="s">
        <v>793</v>
      </c>
      <c r="C73" s="29" t="s">
        <v>97</v>
      </c>
      <c r="D73" s="29" t="s">
        <v>107</v>
      </c>
      <c r="E73" s="29" t="s">
        <v>962</v>
      </c>
      <c r="F73" s="246"/>
      <c r="G73" s="12">
        <f>SUM(G74:G74)</f>
        <v>641529.72</v>
      </c>
      <c r="H73" s="12">
        <v>0</v>
      </c>
      <c r="I73" s="12">
        <v>0</v>
      </c>
    </row>
    <row r="74" spans="1:9" ht="52.5">
      <c r="A74" s="242" t="s">
        <v>159</v>
      </c>
      <c r="B74" s="23" t="s">
        <v>793</v>
      </c>
      <c r="C74" s="29" t="s">
        <v>97</v>
      </c>
      <c r="D74" s="29" t="s">
        <v>107</v>
      </c>
      <c r="E74" s="29" t="s">
        <v>962</v>
      </c>
      <c r="F74" s="29" t="s">
        <v>100</v>
      </c>
      <c r="G74" s="12">
        <v>641529.72</v>
      </c>
      <c r="H74" s="12">
        <v>0</v>
      </c>
      <c r="I74" s="12">
        <v>0</v>
      </c>
    </row>
    <row r="75" spans="1:9" ht="26.25">
      <c r="A75" s="92" t="s">
        <v>130</v>
      </c>
      <c r="B75" s="23" t="s">
        <v>793</v>
      </c>
      <c r="C75" s="29" t="s">
        <v>97</v>
      </c>
      <c r="D75" s="29" t="s">
        <v>97</v>
      </c>
      <c r="E75" s="29" t="s">
        <v>840</v>
      </c>
      <c r="F75" s="29"/>
      <c r="G75" s="12">
        <f>SUM(G76)</f>
        <v>0</v>
      </c>
      <c r="H75" s="12">
        <f>SUM(H76)</f>
        <v>0</v>
      </c>
      <c r="I75" s="12">
        <f>SUM(I76)</f>
        <v>334700</v>
      </c>
    </row>
    <row r="76" spans="1:9" ht="52.5">
      <c r="A76" s="148" t="s">
        <v>159</v>
      </c>
      <c r="B76" s="23" t="s">
        <v>793</v>
      </c>
      <c r="C76" s="29" t="s">
        <v>107</v>
      </c>
      <c r="D76" s="29" t="s">
        <v>107</v>
      </c>
      <c r="E76" s="29" t="s">
        <v>840</v>
      </c>
      <c r="F76" s="29" t="s">
        <v>100</v>
      </c>
      <c r="G76" s="12">
        <v>0</v>
      </c>
      <c r="H76" s="12">
        <v>0</v>
      </c>
      <c r="I76" s="12">
        <v>334700</v>
      </c>
    </row>
    <row r="77" spans="1:9" ht="26.25">
      <c r="A77" s="64" t="s">
        <v>87</v>
      </c>
      <c r="B77" s="23" t="s">
        <v>793</v>
      </c>
      <c r="C77" s="29" t="s">
        <v>97</v>
      </c>
      <c r="D77" s="29" t="s">
        <v>107</v>
      </c>
      <c r="E77" s="29" t="s">
        <v>403</v>
      </c>
      <c r="F77" s="29"/>
      <c r="G77" s="12">
        <f>SUM(G78:G79)</f>
        <v>197241</v>
      </c>
      <c r="H77" s="12">
        <f>SUM(H78:H79)</f>
        <v>197241</v>
      </c>
      <c r="I77" s="327">
        <f>SUM(I78:I79)</f>
        <v>197241</v>
      </c>
    </row>
    <row r="78" spans="1:9" ht="52.5">
      <c r="A78" s="64" t="s">
        <v>159</v>
      </c>
      <c r="B78" s="23" t="s">
        <v>793</v>
      </c>
      <c r="C78" s="29" t="s">
        <v>97</v>
      </c>
      <c r="D78" s="29" t="s">
        <v>107</v>
      </c>
      <c r="E78" s="29" t="s">
        <v>403</v>
      </c>
      <c r="F78" s="29" t="s">
        <v>100</v>
      </c>
      <c r="G78" s="12">
        <v>97000</v>
      </c>
      <c r="H78" s="275">
        <v>97000</v>
      </c>
      <c r="I78" s="328">
        <v>97000</v>
      </c>
    </row>
    <row r="79" spans="1:9" ht="18" customHeight="1">
      <c r="A79" s="148" t="s">
        <v>65</v>
      </c>
      <c r="B79" s="23" t="s">
        <v>793</v>
      </c>
      <c r="C79" s="29" t="s">
        <v>97</v>
      </c>
      <c r="D79" s="29" t="s">
        <v>107</v>
      </c>
      <c r="E79" s="29" t="s">
        <v>403</v>
      </c>
      <c r="F79" s="29" t="s">
        <v>103</v>
      </c>
      <c r="G79" s="12">
        <v>100241</v>
      </c>
      <c r="H79" s="275">
        <v>100241</v>
      </c>
      <c r="I79" s="328">
        <v>100241</v>
      </c>
    </row>
    <row r="80" spans="1:9" ht="26.25">
      <c r="A80" s="92" t="s">
        <v>462</v>
      </c>
      <c r="B80" s="23" t="s">
        <v>793</v>
      </c>
      <c r="C80" s="18" t="s">
        <v>97</v>
      </c>
      <c r="D80" s="18" t="s">
        <v>107</v>
      </c>
      <c r="E80" s="29" t="s">
        <v>866</v>
      </c>
      <c r="F80" s="29"/>
      <c r="G80" s="12">
        <f>SUM(G81)</f>
        <v>0</v>
      </c>
      <c r="H80" s="12">
        <f>SUM(H81)</f>
        <v>0</v>
      </c>
      <c r="I80" s="327">
        <f>SUM(I81)</f>
        <v>334700</v>
      </c>
    </row>
    <row r="81" spans="1:9" ht="52.5">
      <c r="A81" s="148" t="s">
        <v>159</v>
      </c>
      <c r="B81" s="23" t="s">
        <v>793</v>
      </c>
      <c r="C81" s="18" t="s">
        <v>97</v>
      </c>
      <c r="D81" s="18" t="s">
        <v>107</v>
      </c>
      <c r="E81" s="29" t="s">
        <v>866</v>
      </c>
      <c r="F81" s="29" t="s">
        <v>100</v>
      </c>
      <c r="G81" s="12">
        <v>0</v>
      </c>
      <c r="H81" s="275">
        <v>0</v>
      </c>
      <c r="I81" s="275">
        <v>334700</v>
      </c>
    </row>
    <row r="82" spans="1:9" ht="39">
      <c r="A82" s="188" t="s">
        <v>156</v>
      </c>
      <c r="B82" s="23" t="s">
        <v>793</v>
      </c>
      <c r="C82" s="17" t="s">
        <v>97</v>
      </c>
      <c r="D82" s="17" t="s">
        <v>155</v>
      </c>
      <c r="E82" s="17"/>
      <c r="F82" s="17"/>
      <c r="G82" s="33">
        <f aca="true" t="shared" si="5" ref="G82:I84">SUM(G83)</f>
        <v>841109</v>
      </c>
      <c r="H82" s="33">
        <f t="shared" si="5"/>
        <v>841109</v>
      </c>
      <c r="I82" s="33">
        <f t="shared" si="5"/>
        <v>841109</v>
      </c>
    </row>
    <row r="83" spans="1:9" ht="26.25">
      <c r="A83" s="92" t="s">
        <v>135</v>
      </c>
      <c r="B83" s="23" t="s">
        <v>793</v>
      </c>
      <c r="C83" s="18" t="s">
        <v>97</v>
      </c>
      <c r="D83" s="18" t="s">
        <v>155</v>
      </c>
      <c r="E83" s="18" t="s">
        <v>197</v>
      </c>
      <c r="F83" s="18"/>
      <c r="G83" s="12">
        <f t="shared" si="5"/>
        <v>841109</v>
      </c>
      <c r="H83" s="12">
        <f t="shared" si="5"/>
        <v>841109</v>
      </c>
      <c r="I83" s="12">
        <f t="shared" si="5"/>
        <v>841109</v>
      </c>
    </row>
    <row r="84" spans="1:9" ht="14.25">
      <c r="A84" s="92" t="s">
        <v>136</v>
      </c>
      <c r="B84" s="23" t="s">
        <v>793</v>
      </c>
      <c r="C84" s="18" t="s">
        <v>97</v>
      </c>
      <c r="D84" s="18" t="s">
        <v>155</v>
      </c>
      <c r="E84" s="18" t="s">
        <v>198</v>
      </c>
      <c r="F84" s="18"/>
      <c r="G84" s="12">
        <f t="shared" si="5"/>
        <v>841109</v>
      </c>
      <c r="H84" s="12">
        <f t="shared" si="5"/>
        <v>841109</v>
      </c>
      <c r="I84" s="12">
        <f t="shared" si="5"/>
        <v>841109</v>
      </c>
    </row>
    <row r="85" spans="1:9" ht="26.25">
      <c r="A85" s="148" t="s">
        <v>158</v>
      </c>
      <c r="B85" s="23" t="s">
        <v>793</v>
      </c>
      <c r="C85" s="18" t="s">
        <v>97</v>
      </c>
      <c r="D85" s="18" t="s">
        <v>155</v>
      </c>
      <c r="E85" s="18" t="s">
        <v>199</v>
      </c>
      <c r="F85" s="18"/>
      <c r="G85" s="12">
        <f>SUM(G86+G87)</f>
        <v>841109</v>
      </c>
      <c r="H85" s="12">
        <f>SUM(H86+H87)</f>
        <v>841109</v>
      </c>
      <c r="I85" s="12">
        <f>SUM(I86+I87)</f>
        <v>841109</v>
      </c>
    </row>
    <row r="86" spans="1:9" ht="52.5">
      <c r="A86" s="148" t="s">
        <v>159</v>
      </c>
      <c r="B86" s="23" t="s">
        <v>793</v>
      </c>
      <c r="C86" s="18" t="s">
        <v>137</v>
      </c>
      <c r="D86" s="18" t="s">
        <v>138</v>
      </c>
      <c r="E86" s="18" t="s">
        <v>199</v>
      </c>
      <c r="F86" s="18" t="s">
        <v>100</v>
      </c>
      <c r="G86" s="12">
        <v>819609</v>
      </c>
      <c r="H86" s="12">
        <v>819609</v>
      </c>
      <c r="I86" s="12">
        <v>819609</v>
      </c>
    </row>
    <row r="87" spans="1:9" ht="30.75" customHeight="1">
      <c r="A87" s="148" t="s">
        <v>65</v>
      </c>
      <c r="B87" s="23" t="s">
        <v>793</v>
      </c>
      <c r="C87" s="18" t="s">
        <v>97</v>
      </c>
      <c r="D87" s="18" t="s">
        <v>155</v>
      </c>
      <c r="E87" s="18" t="s">
        <v>199</v>
      </c>
      <c r="F87" s="18" t="s">
        <v>103</v>
      </c>
      <c r="G87" s="12">
        <v>21500</v>
      </c>
      <c r="H87" s="78">
        <v>21500</v>
      </c>
      <c r="I87" s="78">
        <v>21500</v>
      </c>
    </row>
    <row r="88" spans="1:9" ht="16.5" customHeight="1">
      <c r="A88" s="188" t="s">
        <v>867</v>
      </c>
      <c r="B88" s="23" t="s">
        <v>793</v>
      </c>
      <c r="C88" s="17" t="s">
        <v>97</v>
      </c>
      <c r="D88" s="17" t="s">
        <v>114</v>
      </c>
      <c r="E88" s="18"/>
      <c r="F88" s="18"/>
      <c r="G88" s="33">
        <f aca="true" t="shared" si="6" ref="G88:I89">SUM(G89)</f>
        <v>3349000</v>
      </c>
      <c r="H88" s="33">
        <f t="shared" si="6"/>
        <v>0</v>
      </c>
      <c r="I88" s="33">
        <f t="shared" si="6"/>
        <v>0</v>
      </c>
    </row>
    <row r="89" spans="1:9" ht="14.25">
      <c r="A89" s="148" t="s">
        <v>868</v>
      </c>
      <c r="B89" s="23" t="s">
        <v>793</v>
      </c>
      <c r="C89" s="18" t="s">
        <v>97</v>
      </c>
      <c r="D89" s="18" t="s">
        <v>114</v>
      </c>
      <c r="E89" s="18" t="s">
        <v>869</v>
      </c>
      <c r="F89" s="18"/>
      <c r="G89" s="12">
        <f t="shared" si="6"/>
        <v>3349000</v>
      </c>
      <c r="H89" s="12">
        <f t="shared" si="6"/>
        <v>0</v>
      </c>
      <c r="I89" s="12">
        <f t="shared" si="6"/>
        <v>0</v>
      </c>
    </row>
    <row r="90" spans="1:9" ht="14.25">
      <c r="A90" s="148" t="s">
        <v>105</v>
      </c>
      <c r="B90" s="23" t="s">
        <v>793</v>
      </c>
      <c r="C90" s="18" t="s">
        <v>97</v>
      </c>
      <c r="D90" s="18" t="s">
        <v>114</v>
      </c>
      <c r="E90" s="18" t="s">
        <v>869</v>
      </c>
      <c r="F90" s="18" t="s">
        <v>104</v>
      </c>
      <c r="G90" s="12">
        <v>3349000</v>
      </c>
      <c r="H90" s="131">
        <v>0</v>
      </c>
      <c r="I90" s="131">
        <v>0</v>
      </c>
    </row>
    <row r="91" spans="1:9" ht="14.25">
      <c r="A91" s="188" t="s">
        <v>162</v>
      </c>
      <c r="B91" s="23" t="s">
        <v>793</v>
      </c>
      <c r="C91" s="17" t="s">
        <v>97</v>
      </c>
      <c r="D91" s="22">
        <v>11</v>
      </c>
      <c r="E91" s="20"/>
      <c r="F91" s="18"/>
      <c r="G91" s="33">
        <f aca="true" t="shared" si="7" ref="G91:I94">SUM(G92)</f>
        <v>500000</v>
      </c>
      <c r="H91" s="33">
        <f t="shared" si="7"/>
        <v>500000</v>
      </c>
      <c r="I91" s="33">
        <f t="shared" si="7"/>
        <v>500000</v>
      </c>
    </row>
    <row r="92" spans="1:9" ht="14.25">
      <c r="A92" s="148" t="s">
        <v>161</v>
      </c>
      <c r="B92" s="23" t="s">
        <v>793</v>
      </c>
      <c r="C92" s="18" t="s">
        <v>97</v>
      </c>
      <c r="D92" s="7">
        <v>11</v>
      </c>
      <c r="E92" s="21" t="s">
        <v>200</v>
      </c>
      <c r="F92" s="18"/>
      <c r="G92" s="12">
        <f t="shared" si="7"/>
        <v>500000</v>
      </c>
      <c r="H92" s="12">
        <f t="shared" si="7"/>
        <v>500000</v>
      </c>
      <c r="I92" s="12">
        <f t="shared" si="7"/>
        <v>500000</v>
      </c>
    </row>
    <row r="93" spans="1:9" ht="14.25">
      <c r="A93" s="148" t="s">
        <v>162</v>
      </c>
      <c r="B93" s="23" t="s">
        <v>793</v>
      </c>
      <c r="C93" s="18" t="s">
        <v>97</v>
      </c>
      <c r="D93" s="7">
        <v>11</v>
      </c>
      <c r="E93" s="21" t="s">
        <v>201</v>
      </c>
      <c r="F93" s="18"/>
      <c r="G93" s="12">
        <f t="shared" si="7"/>
        <v>500000</v>
      </c>
      <c r="H93" s="12">
        <f t="shared" si="7"/>
        <v>500000</v>
      </c>
      <c r="I93" s="12">
        <f t="shared" si="7"/>
        <v>500000</v>
      </c>
    </row>
    <row r="94" spans="1:9" ht="14.25" customHeight="1">
      <c r="A94" s="148" t="s">
        <v>84</v>
      </c>
      <c r="B94" s="23" t="s">
        <v>793</v>
      </c>
      <c r="C94" s="18" t="s">
        <v>97</v>
      </c>
      <c r="D94" s="7">
        <v>11</v>
      </c>
      <c r="E94" s="21" t="s">
        <v>202</v>
      </c>
      <c r="F94" s="18"/>
      <c r="G94" s="12">
        <f t="shared" si="7"/>
        <v>500000</v>
      </c>
      <c r="H94" s="12">
        <f t="shared" si="7"/>
        <v>500000</v>
      </c>
      <c r="I94" s="12">
        <f t="shared" si="7"/>
        <v>500000</v>
      </c>
    </row>
    <row r="95" spans="1:9" ht="15.75" customHeight="1">
      <c r="A95" s="148" t="s">
        <v>105</v>
      </c>
      <c r="B95" s="23" t="s">
        <v>793</v>
      </c>
      <c r="C95" s="18" t="s">
        <v>97</v>
      </c>
      <c r="D95" s="7">
        <v>11</v>
      </c>
      <c r="E95" s="21" t="s">
        <v>202</v>
      </c>
      <c r="F95" s="18" t="s">
        <v>104</v>
      </c>
      <c r="G95" s="12">
        <v>500000</v>
      </c>
      <c r="H95" s="128">
        <v>500000</v>
      </c>
      <c r="I95" s="128">
        <v>500000</v>
      </c>
    </row>
    <row r="96" spans="1:9" ht="15" customHeight="1">
      <c r="A96" s="188" t="s">
        <v>109</v>
      </c>
      <c r="B96" s="23" t="s">
        <v>793</v>
      </c>
      <c r="C96" s="17" t="s">
        <v>97</v>
      </c>
      <c r="D96" s="22">
        <v>13</v>
      </c>
      <c r="E96" s="20"/>
      <c r="F96" s="18"/>
      <c r="G96" s="33">
        <f>SUM(G97+G102+G145+G159+G131+G118+G113+G136+G153)</f>
        <v>67390743.94</v>
      </c>
      <c r="H96" s="33">
        <f>SUM(H97+H102+H145+H159+H131+H118+H113+H136+H153)</f>
        <v>42178397</v>
      </c>
      <c r="I96" s="33">
        <f>SUM(I97+I102+I145+I159+I131+I118+I113+I136+I153)</f>
        <v>42156737</v>
      </c>
    </row>
    <row r="97" spans="1:9" ht="28.5" customHeight="1">
      <c r="A97" s="121" t="s">
        <v>1032</v>
      </c>
      <c r="B97" s="23" t="s">
        <v>793</v>
      </c>
      <c r="C97" s="17" t="s">
        <v>97</v>
      </c>
      <c r="D97" s="22">
        <v>13</v>
      </c>
      <c r="E97" s="20" t="s">
        <v>181</v>
      </c>
      <c r="F97" s="17"/>
      <c r="G97" s="33">
        <f aca="true" t="shared" si="8" ref="G97:I98">SUM(G98)</f>
        <v>50000</v>
      </c>
      <c r="H97" s="33">
        <f t="shared" si="8"/>
        <v>0</v>
      </c>
      <c r="I97" s="33">
        <f t="shared" si="8"/>
        <v>0</v>
      </c>
    </row>
    <row r="98" spans="1:9" ht="39" customHeight="1">
      <c r="A98" s="92" t="s">
        <v>182</v>
      </c>
      <c r="B98" s="23" t="s">
        <v>793</v>
      </c>
      <c r="C98" s="18" t="s">
        <v>97</v>
      </c>
      <c r="D98" s="7">
        <v>13</v>
      </c>
      <c r="E98" s="21" t="s">
        <v>183</v>
      </c>
      <c r="F98" s="18"/>
      <c r="G98" s="12">
        <f t="shared" si="8"/>
        <v>50000</v>
      </c>
      <c r="H98" s="12">
        <f t="shared" si="8"/>
        <v>0</v>
      </c>
      <c r="I98" s="12">
        <f t="shared" si="8"/>
        <v>0</v>
      </c>
    </row>
    <row r="99" spans="1:9" ht="29.25" customHeight="1">
      <c r="A99" s="148" t="s">
        <v>25</v>
      </c>
      <c r="B99" s="23" t="s">
        <v>793</v>
      </c>
      <c r="C99" s="18" t="s">
        <v>97</v>
      </c>
      <c r="D99" s="7">
        <v>13</v>
      </c>
      <c r="E99" s="21" t="s">
        <v>26</v>
      </c>
      <c r="F99" s="18"/>
      <c r="G99" s="285">
        <f>SUM(G101)</f>
        <v>50000</v>
      </c>
      <c r="H99" s="285">
        <f>SUM(H101)</f>
        <v>0</v>
      </c>
      <c r="I99" s="285">
        <f>SUM(I101)</f>
        <v>0</v>
      </c>
    </row>
    <row r="100" spans="1:9" ht="26.25">
      <c r="A100" s="148" t="s">
        <v>83</v>
      </c>
      <c r="B100" s="23" t="s">
        <v>793</v>
      </c>
      <c r="C100" s="18" t="s">
        <v>97</v>
      </c>
      <c r="D100" s="7">
        <v>13</v>
      </c>
      <c r="E100" s="21" t="s">
        <v>35</v>
      </c>
      <c r="F100" s="18"/>
      <c r="G100" s="285">
        <f>SUM(G101)</f>
        <v>50000</v>
      </c>
      <c r="H100" s="285">
        <f>SUM(H101)</f>
        <v>0</v>
      </c>
      <c r="I100" s="285">
        <f>SUM(I101)</f>
        <v>0</v>
      </c>
    </row>
    <row r="101" spans="1:9" ht="14.25">
      <c r="A101" s="148" t="s">
        <v>124</v>
      </c>
      <c r="B101" s="23" t="s">
        <v>793</v>
      </c>
      <c r="C101" s="18" t="s">
        <v>97</v>
      </c>
      <c r="D101" s="7">
        <v>13</v>
      </c>
      <c r="E101" s="21" t="s">
        <v>35</v>
      </c>
      <c r="F101" s="18" t="s">
        <v>123</v>
      </c>
      <c r="G101" s="285">
        <v>50000</v>
      </c>
      <c r="H101" s="131">
        <v>0</v>
      </c>
      <c r="I101" s="131">
        <v>0</v>
      </c>
    </row>
    <row r="102" spans="1:9" ht="26.25">
      <c r="A102" s="121" t="s">
        <v>204</v>
      </c>
      <c r="B102" s="23" t="s">
        <v>793</v>
      </c>
      <c r="C102" s="17" t="s">
        <v>97</v>
      </c>
      <c r="D102" s="22">
        <v>13</v>
      </c>
      <c r="E102" s="20" t="s">
        <v>205</v>
      </c>
      <c r="F102" s="17"/>
      <c r="G102" s="33">
        <f>SUM(G103)</f>
        <v>4965000</v>
      </c>
      <c r="H102" s="33">
        <f>SUM(H103)</f>
        <v>5019000</v>
      </c>
      <c r="I102" s="33">
        <f>SUM(I103)</f>
        <v>4997340</v>
      </c>
    </row>
    <row r="103" spans="1:9" ht="39">
      <c r="A103" s="92" t="s">
        <v>206</v>
      </c>
      <c r="B103" s="23" t="s">
        <v>793</v>
      </c>
      <c r="C103" s="18" t="s">
        <v>97</v>
      </c>
      <c r="D103" s="7">
        <v>13</v>
      </c>
      <c r="E103" s="21" t="s">
        <v>207</v>
      </c>
      <c r="F103" s="18"/>
      <c r="G103" s="12">
        <f>SUM(G104+G107)</f>
        <v>4965000</v>
      </c>
      <c r="H103" s="12">
        <f>SUM(H104+H107)</f>
        <v>5019000</v>
      </c>
      <c r="I103" s="12">
        <f>SUM(I104+I107)</f>
        <v>4997340</v>
      </c>
    </row>
    <row r="104" spans="1:9" ht="26.25">
      <c r="A104" s="92" t="s">
        <v>208</v>
      </c>
      <c r="B104" s="23" t="s">
        <v>793</v>
      </c>
      <c r="C104" s="18" t="s">
        <v>97</v>
      </c>
      <c r="D104" s="7">
        <v>13</v>
      </c>
      <c r="E104" s="21" t="s">
        <v>209</v>
      </c>
      <c r="F104" s="18"/>
      <c r="G104" s="12">
        <f>SUM(G106)</f>
        <v>110000</v>
      </c>
      <c r="H104" s="12">
        <f>SUM(H106)</f>
        <v>110000</v>
      </c>
      <c r="I104" s="12">
        <f>SUM(I106)</f>
        <v>50000</v>
      </c>
    </row>
    <row r="105" spans="1:9" ht="14.25">
      <c r="A105" s="92" t="s">
        <v>210</v>
      </c>
      <c r="B105" s="23" t="s">
        <v>793</v>
      </c>
      <c r="C105" s="18" t="s">
        <v>97</v>
      </c>
      <c r="D105" s="7">
        <v>13</v>
      </c>
      <c r="E105" s="21" t="s">
        <v>211</v>
      </c>
      <c r="F105" s="18"/>
      <c r="G105" s="12">
        <f>SUM(G106)</f>
        <v>110000</v>
      </c>
      <c r="H105" s="12">
        <f>SUM(H106)</f>
        <v>110000</v>
      </c>
      <c r="I105" s="12">
        <f>SUM(I106)</f>
        <v>50000</v>
      </c>
    </row>
    <row r="106" spans="1:9" ht="32.25" customHeight="1">
      <c r="A106" s="148" t="s">
        <v>65</v>
      </c>
      <c r="B106" s="23" t="s">
        <v>793</v>
      </c>
      <c r="C106" s="18" t="s">
        <v>97</v>
      </c>
      <c r="D106" s="7">
        <v>13</v>
      </c>
      <c r="E106" s="21" t="s">
        <v>211</v>
      </c>
      <c r="F106" s="18" t="s">
        <v>103</v>
      </c>
      <c r="G106" s="12">
        <v>110000</v>
      </c>
      <c r="H106" s="12">
        <v>110000</v>
      </c>
      <c r="I106" s="78">
        <v>50000</v>
      </c>
    </row>
    <row r="107" spans="1:9" ht="30.75" customHeight="1">
      <c r="A107" s="148" t="s">
        <v>400</v>
      </c>
      <c r="B107" s="23" t="s">
        <v>793</v>
      </c>
      <c r="C107" s="18" t="s">
        <v>97</v>
      </c>
      <c r="D107" s="7">
        <v>13</v>
      </c>
      <c r="E107" s="21" t="s">
        <v>401</v>
      </c>
      <c r="F107" s="18"/>
      <c r="G107" s="12">
        <f>SUM(G108)+G111</f>
        <v>4855000</v>
      </c>
      <c r="H107" s="12">
        <f>SUM(H108)+H111</f>
        <v>4909000</v>
      </c>
      <c r="I107" s="12">
        <f>SUM(I108)+I111</f>
        <v>4947340</v>
      </c>
    </row>
    <row r="108" spans="1:9" ht="14.25">
      <c r="A108" s="148" t="s">
        <v>210</v>
      </c>
      <c r="B108" s="23" t="s">
        <v>793</v>
      </c>
      <c r="C108" s="18" t="s">
        <v>97</v>
      </c>
      <c r="D108" s="7">
        <v>13</v>
      </c>
      <c r="E108" s="21" t="s">
        <v>399</v>
      </c>
      <c r="F108" s="18"/>
      <c r="G108" s="12">
        <f>SUM(G109:G110)</f>
        <v>3888000</v>
      </c>
      <c r="H108" s="12">
        <f>SUM(H109:H110)</f>
        <v>3888000</v>
      </c>
      <c r="I108" s="12">
        <f>SUM(I109:I110)</f>
        <v>3888000</v>
      </c>
    </row>
    <row r="109" spans="1:9" ht="52.5">
      <c r="A109" s="148" t="s">
        <v>159</v>
      </c>
      <c r="B109" s="23" t="s">
        <v>793</v>
      </c>
      <c r="C109" s="18" t="s">
        <v>97</v>
      </c>
      <c r="D109" s="7">
        <v>13</v>
      </c>
      <c r="E109" s="21" t="s">
        <v>399</v>
      </c>
      <c r="F109" s="18" t="s">
        <v>100</v>
      </c>
      <c r="G109" s="12">
        <v>360386.64</v>
      </c>
      <c r="H109" s="12">
        <v>450000</v>
      </c>
      <c r="I109" s="12">
        <v>450000</v>
      </c>
    </row>
    <row r="110" spans="1:9" ht="16.5" customHeight="1">
      <c r="A110" s="148" t="s">
        <v>65</v>
      </c>
      <c r="B110" s="23" t="s">
        <v>793</v>
      </c>
      <c r="C110" s="18" t="s">
        <v>97</v>
      </c>
      <c r="D110" s="7">
        <v>13</v>
      </c>
      <c r="E110" s="21" t="s">
        <v>399</v>
      </c>
      <c r="F110" s="18" t="s">
        <v>103</v>
      </c>
      <c r="G110" s="12">
        <v>3527613.36</v>
      </c>
      <c r="H110" s="12">
        <v>3438000</v>
      </c>
      <c r="I110" s="12">
        <v>3438000</v>
      </c>
    </row>
    <row r="111" spans="1:9" ht="26.25">
      <c r="A111" s="92" t="s">
        <v>413</v>
      </c>
      <c r="B111" s="23" t="s">
        <v>793</v>
      </c>
      <c r="C111" s="18" t="s">
        <v>97</v>
      </c>
      <c r="D111" s="7">
        <v>13</v>
      </c>
      <c r="E111" s="21" t="s">
        <v>402</v>
      </c>
      <c r="F111" s="18"/>
      <c r="G111" s="12">
        <f>SUM(G112:G112)</f>
        <v>967000</v>
      </c>
      <c r="H111" s="12">
        <f>SUM(H112:H112)</f>
        <v>1021000</v>
      </c>
      <c r="I111" s="12">
        <f>SUM(I112:I112)</f>
        <v>1059340</v>
      </c>
    </row>
    <row r="112" spans="1:9" ht="52.5">
      <c r="A112" s="148" t="s">
        <v>159</v>
      </c>
      <c r="B112" s="23" t="s">
        <v>793</v>
      </c>
      <c r="C112" s="18" t="s">
        <v>97</v>
      </c>
      <c r="D112" s="7">
        <v>13</v>
      </c>
      <c r="E112" s="21" t="s">
        <v>402</v>
      </c>
      <c r="F112" s="18" t="s">
        <v>100</v>
      </c>
      <c r="G112" s="12">
        <v>967000</v>
      </c>
      <c r="H112" s="119">
        <v>1021000</v>
      </c>
      <c r="I112" s="119">
        <v>1059340</v>
      </c>
    </row>
    <row r="113" spans="1:9" ht="39">
      <c r="A113" s="188" t="s">
        <v>360</v>
      </c>
      <c r="B113" s="23" t="s">
        <v>793</v>
      </c>
      <c r="C113" s="17" t="s">
        <v>97</v>
      </c>
      <c r="D113" s="17" t="s">
        <v>340</v>
      </c>
      <c r="E113" s="17" t="s">
        <v>222</v>
      </c>
      <c r="F113" s="17"/>
      <c r="G113" s="33">
        <f aca="true" t="shared" si="9" ref="G113:H116">SUM(G114)</f>
        <v>119500</v>
      </c>
      <c r="H113" s="33">
        <f>SUM(H114)</f>
        <v>49500</v>
      </c>
      <c r="I113" s="33">
        <f>SUM(I114)</f>
        <v>0</v>
      </c>
    </row>
    <row r="114" spans="1:9" ht="52.5">
      <c r="A114" s="148" t="s">
        <v>361</v>
      </c>
      <c r="B114" s="23" t="s">
        <v>793</v>
      </c>
      <c r="C114" s="18" t="s">
        <v>97</v>
      </c>
      <c r="D114" s="18" t="s">
        <v>340</v>
      </c>
      <c r="E114" s="18" t="s">
        <v>362</v>
      </c>
      <c r="F114" s="18"/>
      <c r="G114" s="12">
        <f t="shared" si="9"/>
        <v>119500</v>
      </c>
      <c r="H114" s="12">
        <f t="shared" si="9"/>
        <v>49500</v>
      </c>
      <c r="I114" s="12">
        <f>SUM(I115)</f>
        <v>0</v>
      </c>
    </row>
    <row r="115" spans="1:9" ht="26.25">
      <c r="A115" s="148" t="s">
        <v>409</v>
      </c>
      <c r="B115" s="23" t="s">
        <v>793</v>
      </c>
      <c r="C115" s="18" t="s">
        <v>97</v>
      </c>
      <c r="D115" s="18" t="s">
        <v>340</v>
      </c>
      <c r="E115" s="18" t="s">
        <v>364</v>
      </c>
      <c r="F115" s="18"/>
      <c r="G115" s="12">
        <f t="shared" si="9"/>
        <v>119500</v>
      </c>
      <c r="H115" s="12">
        <f t="shared" si="9"/>
        <v>49500</v>
      </c>
      <c r="I115" s="12">
        <f>SUM(I116)</f>
        <v>0</v>
      </c>
    </row>
    <row r="116" spans="1:9" ht="30" customHeight="1">
      <c r="A116" s="148" t="s">
        <v>365</v>
      </c>
      <c r="B116" s="23" t="s">
        <v>793</v>
      </c>
      <c r="C116" s="18" t="s">
        <v>97</v>
      </c>
      <c r="D116" s="18" t="s">
        <v>340</v>
      </c>
      <c r="E116" s="18" t="s">
        <v>366</v>
      </c>
      <c r="F116" s="18"/>
      <c r="G116" s="12">
        <f t="shared" si="9"/>
        <v>119500</v>
      </c>
      <c r="H116" s="12">
        <f t="shared" si="9"/>
        <v>49500</v>
      </c>
      <c r="I116" s="12">
        <f>SUM(I117)</f>
        <v>0</v>
      </c>
    </row>
    <row r="117" spans="1:9" ht="18" customHeight="1">
      <c r="A117" s="148" t="s">
        <v>65</v>
      </c>
      <c r="B117" s="23" t="s">
        <v>793</v>
      </c>
      <c r="C117" s="18" t="s">
        <v>97</v>
      </c>
      <c r="D117" s="18" t="s">
        <v>340</v>
      </c>
      <c r="E117" s="18" t="s">
        <v>366</v>
      </c>
      <c r="F117" s="18" t="s">
        <v>103</v>
      </c>
      <c r="G117" s="12">
        <v>119500</v>
      </c>
      <c r="H117" s="12">
        <v>49500</v>
      </c>
      <c r="I117" s="12">
        <v>0</v>
      </c>
    </row>
    <row r="118" spans="1:9" ht="26.25">
      <c r="A118" s="121" t="s">
        <v>66</v>
      </c>
      <c r="B118" s="23" t="s">
        <v>793</v>
      </c>
      <c r="C118" s="17" t="s">
        <v>97</v>
      </c>
      <c r="D118" s="22">
        <v>13</v>
      </c>
      <c r="E118" s="20" t="s">
        <v>67</v>
      </c>
      <c r="F118" s="17"/>
      <c r="G118" s="33">
        <f>SUM(G119+G124+G127)</f>
        <v>259000</v>
      </c>
      <c r="H118" s="33">
        <f>SUM(H119+H124+H127)</f>
        <v>159000</v>
      </c>
      <c r="I118" s="33">
        <f>SUM(I119+I124+I127)</f>
        <v>159000</v>
      </c>
    </row>
    <row r="119" spans="1:9" ht="39">
      <c r="A119" s="92" t="s">
        <v>348</v>
      </c>
      <c r="B119" s="23" t="s">
        <v>793</v>
      </c>
      <c r="C119" s="18" t="s">
        <v>97</v>
      </c>
      <c r="D119" s="7">
        <v>13</v>
      </c>
      <c r="E119" s="21" t="s">
        <v>70</v>
      </c>
      <c r="F119" s="18"/>
      <c r="G119" s="12">
        <f aca="true" t="shared" si="10" ref="G119:I121">SUM(G120)</f>
        <v>2500</v>
      </c>
      <c r="H119" s="12">
        <f t="shared" si="10"/>
        <v>2500</v>
      </c>
      <c r="I119" s="12">
        <f t="shared" si="10"/>
        <v>2500</v>
      </c>
    </row>
    <row r="120" spans="1:9" ht="44.25" customHeight="1">
      <c r="A120" s="92" t="s">
        <v>1021</v>
      </c>
      <c r="B120" s="23" t="s">
        <v>793</v>
      </c>
      <c r="C120" s="18" t="s">
        <v>97</v>
      </c>
      <c r="D120" s="7">
        <v>13</v>
      </c>
      <c r="E120" s="21" t="s">
        <v>71</v>
      </c>
      <c r="F120" s="18"/>
      <c r="G120" s="12">
        <f t="shared" si="10"/>
        <v>2500</v>
      </c>
      <c r="H120" s="12">
        <f t="shared" si="10"/>
        <v>2500</v>
      </c>
      <c r="I120" s="12">
        <f t="shared" si="10"/>
        <v>2500</v>
      </c>
    </row>
    <row r="121" spans="1:9" ht="26.25">
      <c r="A121" s="92" t="s">
        <v>390</v>
      </c>
      <c r="B121" s="23" t="s">
        <v>793</v>
      </c>
      <c r="C121" s="18" t="s">
        <v>97</v>
      </c>
      <c r="D121" s="7">
        <v>13</v>
      </c>
      <c r="E121" s="21" t="s">
        <v>72</v>
      </c>
      <c r="F121" s="18"/>
      <c r="G121" s="12">
        <f t="shared" si="10"/>
        <v>2500</v>
      </c>
      <c r="H121" s="12">
        <f t="shared" si="10"/>
        <v>2500</v>
      </c>
      <c r="I121" s="12">
        <f t="shared" si="10"/>
        <v>2500</v>
      </c>
    </row>
    <row r="122" spans="1:9" ht="18.75" customHeight="1">
      <c r="A122" s="148" t="s">
        <v>65</v>
      </c>
      <c r="B122" s="23" t="s">
        <v>793</v>
      </c>
      <c r="C122" s="18" t="s">
        <v>97</v>
      </c>
      <c r="D122" s="7">
        <v>13</v>
      </c>
      <c r="E122" s="21" t="s">
        <v>72</v>
      </c>
      <c r="F122" s="18" t="s">
        <v>103</v>
      </c>
      <c r="G122" s="12">
        <v>2500</v>
      </c>
      <c r="H122" s="12">
        <v>2500</v>
      </c>
      <c r="I122" s="12">
        <v>2500</v>
      </c>
    </row>
    <row r="123" spans="1:9" ht="52.5">
      <c r="A123" s="92" t="s">
        <v>322</v>
      </c>
      <c r="B123" s="23" t="s">
        <v>793</v>
      </c>
      <c r="C123" s="18" t="s">
        <v>97</v>
      </c>
      <c r="D123" s="7">
        <v>13</v>
      </c>
      <c r="E123" s="21" t="s">
        <v>68</v>
      </c>
      <c r="F123" s="18"/>
      <c r="G123" s="12">
        <f aca="true" t="shared" si="11" ref="G123:I125">SUM(G124)</f>
        <v>202500</v>
      </c>
      <c r="H123" s="12">
        <f t="shared" si="11"/>
        <v>102500</v>
      </c>
      <c r="I123" s="12">
        <f t="shared" si="11"/>
        <v>102500</v>
      </c>
    </row>
    <row r="124" spans="1:9" ht="39">
      <c r="A124" s="92" t="s">
        <v>321</v>
      </c>
      <c r="B124" s="23" t="s">
        <v>793</v>
      </c>
      <c r="C124" s="18" t="s">
        <v>97</v>
      </c>
      <c r="D124" s="7">
        <v>13</v>
      </c>
      <c r="E124" s="21" t="s">
        <v>80</v>
      </c>
      <c r="F124" s="18"/>
      <c r="G124" s="12">
        <f t="shared" si="11"/>
        <v>202500</v>
      </c>
      <c r="H124" s="12">
        <f t="shared" si="11"/>
        <v>102500</v>
      </c>
      <c r="I124" s="12">
        <f t="shared" si="11"/>
        <v>102500</v>
      </c>
    </row>
    <row r="125" spans="1:9" ht="26.25">
      <c r="A125" s="92" t="s">
        <v>74</v>
      </c>
      <c r="B125" s="23" t="s">
        <v>793</v>
      </c>
      <c r="C125" s="18" t="s">
        <v>97</v>
      </c>
      <c r="D125" s="7">
        <v>13</v>
      </c>
      <c r="E125" s="21" t="s">
        <v>69</v>
      </c>
      <c r="F125" s="18"/>
      <c r="G125" s="12">
        <f t="shared" si="11"/>
        <v>202500</v>
      </c>
      <c r="H125" s="12">
        <f t="shared" si="11"/>
        <v>102500</v>
      </c>
      <c r="I125" s="12">
        <f t="shared" si="11"/>
        <v>102500</v>
      </c>
    </row>
    <row r="126" spans="1:9" ht="26.25">
      <c r="A126" s="148" t="s">
        <v>65</v>
      </c>
      <c r="B126" s="23" t="s">
        <v>793</v>
      </c>
      <c r="C126" s="18" t="s">
        <v>97</v>
      </c>
      <c r="D126" s="7">
        <v>13</v>
      </c>
      <c r="E126" s="21" t="s">
        <v>69</v>
      </c>
      <c r="F126" s="18" t="s">
        <v>103</v>
      </c>
      <c r="G126" s="12">
        <v>202500</v>
      </c>
      <c r="H126" s="12">
        <v>102500</v>
      </c>
      <c r="I126" s="12">
        <v>102500</v>
      </c>
    </row>
    <row r="127" spans="1:9" ht="29.25" customHeight="1">
      <c r="A127" s="92" t="s">
        <v>349</v>
      </c>
      <c r="B127" s="23" t="s">
        <v>793</v>
      </c>
      <c r="C127" s="18" t="s">
        <v>97</v>
      </c>
      <c r="D127" s="7">
        <v>13</v>
      </c>
      <c r="E127" s="21" t="s">
        <v>75</v>
      </c>
      <c r="F127" s="18"/>
      <c r="G127" s="12">
        <f aca="true" t="shared" si="12" ref="G127:I129">SUM(G128)</f>
        <v>54000</v>
      </c>
      <c r="H127" s="12">
        <f t="shared" si="12"/>
        <v>54000</v>
      </c>
      <c r="I127" s="12">
        <f t="shared" si="12"/>
        <v>54000</v>
      </c>
    </row>
    <row r="128" spans="1:9" ht="39">
      <c r="A128" s="92" t="s">
        <v>79</v>
      </c>
      <c r="B128" s="23" t="s">
        <v>793</v>
      </c>
      <c r="C128" s="18" t="s">
        <v>97</v>
      </c>
      <c r="D128" s="7">
        <v>13</v>
      </c>
      <c r="E128" s="21" t="s">
        <v>76</v>
      </c>
      <c r="F128" s="18"/>
      <c r="G128" s="12">
        <f t="shared" si="12"/>
        <v>54000</v>
      </c>
      <c r="H128" s="12">
        <f t="shared" si="12"/>
        <v>54000</v>
      </c>
      <c r="I128" s="12">
        <f t="shared" si="12"/>
        <v>54000</v>
      </c>
    </row>
    <row r="129" spans="1:9" ht="26.25">
      <c r="A129" s="92" t="s">
        <v>78</v>
      </c>
      <c r="B129" s="23" t="s">
        <v>793</v>
      </c>
      <c r="C129" s="18" t="s">
        <v>97</v>
      </c>
      <c r="D129" s="7">
        <v>13</v>
      </c>
      <c r="E129" s="21" t="s">
        <v>77</v>
      </c>
      <c r="F129" s="18"/>
      <c r="G129" s="12">
        <f t="shared" si="12"/>
        <v>54000</v>
      </c>
      <c r="H129" s="12">
        <f t="shared" si="12"/>
        <v>54000</v>
      </c>
      <c r="I129" s="12">
        <f t="shared" si="12"/>
        <v>54000</v>
      </c>
    </row>
    <row r="130" spans="1:9" ht="19.5" customHeight="1">
      <c r="A130" s="148" t="s">
        <v>65</v>
      </c>
      <c r="B130" s="23" t="s">
        <v>793</v>
      </c>
      <c r="C130" s="18" t="s">
        <v>97</v>
      </c>
      <c r="D130" s="7">
        <v>13</v>
      </c>
      <c r="E130" s="21" t="s">
        <v>77</v>
      </c>
      <c r="F130" s="18" t="s">
        <v>103</v>
      </c>
      <c r="G130" s="12">
        <v>54000</v>
      </c>
      <c r="H130" s="12">
        <v>54000</v>
      </c>
      <c r="I130" s="12">
        <v>54000</v>
      </c>
    </row>
    <row r="131" spans="1:9" ht="26.25">
      <c r="A131" s="188" t="s">
        <v>253</v>
      </c>
      <c r="B131" s="23" t="s">
        <v>793</v>
      </c>
      <c r="C131" s="17" t="s">
        <v>97</v>
      </c>
      <c r="D131" s="22">
        <v>13</v>
      </c>
      <c r="E131" s="20" t="s">
        <v>237</v>
      </c>
      <c r="F131" s="17"/>
      <c r="G131" s="33">
        <f>SUM(G132)</f>
        <v>150000</v>
      </c>
      <c r="H131" s="33">
        <f>SUM(H132)</f>
        <v>150000</v>
      </c>
      <c r="I131" s="33">
        <f>SUM(I132)</f>
        <v>0</v>
      </c>
    </row>
    <row r="132" spans="1:9" ht="30" customHeight="1">
      <c r="A132" s="92" t="s">
        <v>1022</v>
      </c>
      <c r="B132" s="23" t="s">
        <v>793</v>
      </c>
      <c r="C132" s="18" t="s">
        <v>137</v>
      </c>
      <c r="D132" s="7">
        <v>13</v>
      </c>
      <c r="E132" s="21" t="s">
        <v>343</v>
      </c>
      <c r="F132" s="18"/>
      <c r="G132" s="12">
        <f>SUM(G134)</f>
        <v>150000</v>
      </c>
      <c r="H132" s="12">
        <f>SUM(H134)</f>
        <v>150000</v>
      </c>
      <c r="I132" s="12">
        <f>SUM(I134)</f>
        <v>0</v>
      </c>
    </row>
    <row r="133" spans="1:9" ht="26.25">
      <c r="A133" s="92" t="s">
        <v>212</v>
      </c>
      <c r="B133" s="23" t="s">
        <v>793</v>
      </c>
      <c r="C133" s="18" t="s">
        <v>97</v>
      </c>
      <c r="D133" s="7">
        <v>13</v>
      </c>
      <c r="E133" s="21" t="s">
        <v>344</v>
      </c>
      <c r="F133" s="18"/>
      <c r="G133" s="12">
        <f aca="true" t="shared" si="13" ref="G133:I134">SUM(G134)</f>
        <v>150000</v>
      </c>
      <c r="H133" s="12">
        <f t="shared" si="13"/>
        <v>150000</v>
      </c>
      <c r="I133" s="12">
        <f t="shared" si="13"/>
        <v>0</v>
      </c>
    </row>
    <row r="134" spans="1:9" ht="14.25">
      <c r="A134" s="92" t="s">
        <v>131</v>
      </c>
      <c r="B134" s="23" t="s">
        <v>793</v>
      </c>
      <c r="C134" s="18" t="s">
        <v>97</v>
      </c>
      <c r="D134" s="7">
        <v>13</v>
      </c>
      <c r="E134" s="21" t="s">
        <v>358</v>
      </c>
      <c r="F134" s="18"/>
      <c r="G134" s="12">
        <f t="shared" si="13"/>
        <v>150000</v>
      </c>
      <c r="H134" s="12">
        <f t="shared" si="13"/>
        <v>150000</v>
      </c>
      <c r="I134" s="12">
        <f t="shared" si="13"/>
        <v>0</v>
      </c>
    </row>
    <row r="135" spans="1:9" ht="52.5">
      <c r="A135" s="148" t="s">
        <v>159</v>
      </c>
      <c r="B135" s="23" t="s">
        <v>793</v>
      </c>
      <c r="C135" s="18" t="s">
        <v>97</v>
      </c>
      <c r="D135" s="7">
        <v>13</v>
      </c>
      <c r="E135" s="21" t="s">
        <v>358</v>
      </c>
      <c r="F135" s="18" t="s">
        <v>100</v>
      </c>
      <c r="G135" s="12">
        <v>150000</v>
      </c>
      <c r="H135" s="12">
        <v>150000</v>
      </c>
      <c r="I135" s="12">
        <v>0</v>
      </c>
    </row>
    <row r="136" spans="1:9" ht="33.75" customHeight="1">
      <c r="A136" s="188" t="s">
        <v>1023</v>
      </c>
      <c r="B136" s="23" t="s">
        <v>793</v>
      </c>
      <c r="C136" s="17" t="s">
        <v>97</v>
      </c>
      <c r="D136" s="22">
        <v>13</v>
      </c>
      <c r="E136" s="20" t="s">
        <v>467</v>
      </c>
      <c r="F136" s="17"/>
      <c r="G136" s="33">
        <f>SUM(G137+G141)</f>
        <v>1211260</v>
      </c>
      <c r="H136" s="33">
        <f>SUM(H137+H141)</f>
        <v>935160</v>
      </c>
      <c r="I136" s="33">
        <f>SUM(I137+I141)</f>
        <v>935160</v>
      </c>
    </row>
    <row r="137" spans="1:9" ht="29.25" customHeight="1">
      <c r="A137" s="148" t="s">
        <v>1024</v>
      </c>
      <c r="B137" s="23" t="s">
        <v>793</v>
      </c>
      <c r="C137" s="18" t="s">
        <v>97</v>
      </c>
      <c r="D137" s="7">
        <v>13</v>
      </c>
      <c r="E137" s="21" t="s">
        <v>374</v>
      </c>
      <c r="F137" s="18"/>
      <c r="G137" s="12">
        <f aca="true" t="shared" si="14" ref="G137:I139">SUM(G138)</f>
        <v>882020</v>
      </c>
      <c r="H137" s="12">
        <f t="shared" si="14"/>
        <v>845020</v>
      </c>
      <c r="I137" s="12">
        <f t="shared" si="14"/>
        <v>845020</v>
      </c>
    </row>
    <row r="138" spans="1:9" ht="26.25">
      <c r="A138" s="148" t="s">
        <v>391</v>
      </c>
      <c r="B138" s="23" t="s">
        <v>793</v>
      </c>
      <c r="C138" s="18" t="s">
        <v>97</v>
      </c>
      <c r="D138" s="7">
        <v>13</v>
      </c>
      <c r="E138" s="21" t="s">
        <v>376</v>
      </c>
      <c r="F138" s="18"/>
      <c r="G138" s="12">
        <f t="shared" si="14"/>
        <v>882020</v>
      </c>
      <c r="H138" s="12">
        <f t="shared" si="14"/>
        <v>845020</v>
      </c>
      <c r="I138" s="12">
        <f t="shared" si="14"/>
        <v>845020</v>
      </c>
    </row>
    <row r="139" spans="1:9" ht="26.25">
      <c r="A139" s="148" t="s">
        <v>83</v>
      </c>
      <c r="B139" s="23" t="s">
        <v>793</v>
      </c>
      <c r="C139" s="18" t="s">
        <v>97</v>
      </c>
      <c r="D139" s="7">
        <v>13</v>
      </c>
      <c r="E139" s="21" t="s">
        <v>377</v>
      </c>
      <c r="F139" s="18"/>
      <c r="G139" s="12">
        <f t="shared" si="14"/>
        <v>882020</v>
      </c>
      <c r="H139" s="12">
        <f t="shared" si="14"/>
        <v>845020</v>
      </c>
      <c r="I139" s="12">
        <f t="shared" si="14"/>
        <v>845020</v>
      </c>
    </row>
    <row r="140" spans="1:9" ht="13.5" customHeight="1">
      <c r="A140" s="148" t="s">
        <v>65</v>
      </c>
      <c r="B140" s="23" t="s">
        <v>793</v>
      </c>
      <c r="C140" s="18" t="s">
        <v>97</v>
      </c>
      <c r="D140" s="7">
        <v>13</v>
      </c>
      <c r="E140" s="21" t="s">
        <v>377</v>
      </c>
      <c r="F140" s="18" t="s">
        <v>103</v>
      </c>
      <c r="G140" s="12">
        <v>882020</v>
      </c>
      <c r="H140" s="12">
        <v>845020</v>
      </c>
      <c r="I140" s="12">
        <v>845020</v>
      </c>
    </row>
    <row r="141" spans="1:9" ht="55.5" customHeight="1">
      <c r="A141" s="148" t="s">
        <v>1025</v>
      </c>
      <c r="B141" s="23" t="s">
        <v>793</v>
      </c>
      <c r="C141" s="18" t="s">
        <v>97</v>
      </c>
      <c r="D141" s="7">
        <v>13</v>
      </c>
      <c r="E141" s="21" t="s">
        <v>378</v>
      </c>
      <c r="F141" s="18"/>
      <c r="G141" s="12">
        <f aca="true" t="shared" si="15" ref="G141:I143">SUM(G142)</f>
        <v>329240</v>
      </c>
      <c r="H141" s="12">
        <f t="shared" si="15"/>
        <v>90140</v>
      </c>
      <c r="I141" s="12">
        <f t="shared" si="15"/>
        <v>90140</v>
      </c>
    </row>
    <row r="142" spans="1:9" ht="56.25" customHeight="1">
      <c r="A142" s="148" t="s">
        <v>379</v>
      </c>
      <c r="B142" s="23" t="s">
        <v>793</v>
      </c>
      <c r="C142" s="18" t="s">
        <v>97</v>
      </c>
      <c r="D142" s="7">
        <v>13</v>
      </c>
      <c r="E142" s="21" t="s">
        <v>380</v>
      </c>
      <c r="F142" s="18"/>
      <c r="G142" s="12">
        <f t="shared" si="15"/>
        <v>329240</v>
      </c>
      <c r="H142" s="12">
        <f t="shared" si="15"/>
        <v>90140</v>
      </c>
      <c r="I142" s="12">
        <f t="shared" si="15"/>
        <v>90140</v>
      </c>
    </row>
    <row r="143" spans="1:9" ht="26.25">
      <c r="A143" s="148" t="s">
        <v>83</v>
      </c>
      <c r="B143" s="23" t="s">
        <v>793</v>
      </c>
      <c r="C143" s="18" t="s">
        <v>97</v>
      </c>
      <c r="D143" s="7">
        <v>13</v>
      </c>
      <c r="E143" s="21" t="s">
        <v>381</v>
      </c>
      <c r="F143" s="18"/>
      <c r="G143" s="12">
        <f t="shared" si="15"/>
        <v>329240</v>
      </c>
      <c r="H143" s="12">
        <f t="shared" si="15"/>
        <v>90140</v>
      </c>
      <c r="I143" s="12">
        <f t="shared" si="15"/>
        <v>90140</v>
      </c>
    </row>
    <row r="144" spans="1:9" ht="15.75" customHeight="1">
      <c r="A144" s="148" t="s">
        <v>65</v>
      </c>
      <c r="B144" s="23" t="s">
        <v>793</v>
      </c>
      <c r="C144" s="18" t="s">
        <v>97</v>
      </c>
      <c r="D144" s="7">
        <v>13</v>
      </c>
      <c r="E144" s="21" t="s">
        <v>381</v>
      </c>
      <c r="F144" s="18" t="s">
        <v>103</v>
      </c>
      <c r="G144" s="12">
        <v>329240</v>
      </c>
      <c r="H144" s="12">
        <v>90140</v>
      </c>
      <c r="I144" s="12">
        <v>90140</v>
      </c>
    </row>
    <row r="145" spans="1:9" ht="26.25">
      <c r="A145" s="121" t="s">
        <v>110</v>
      </c>
      <c r="B145" s="23" t="s">
        <v>793</v>
      </c>
      <c r="C145" s="17" t="s">
        <v>97</v>
      </c>
      <c r="D145" s="22">
        <v>13</v>
      </c>
      <c r="E145" s="20" t="s">
        <v>213</v>
      </c>
      <c r="F145" s="17"/>
      <c r="G145" s="33">
        <f>SUM(G146)</f>
        <v>23745101.45</v>
      </c>
      <c r="H145" s="33">
        <f>SUM(H146)</f>
        <v>1215000</v>
      </c>
      <c r="I145" s="33">
        <f>SUM(I146)</f>
        <v>1215000</v>
      </c>
    </row>
    <row r="146" spans="1:9" ht="14.25">
      <c r="A146" s="92" t="s">
        <v>168</v>
      </c>
      <c r="B146" s="23" t="s">
        <v>793</v>
      </c>
      <c r="C146" s="18" t="s">
        <v>97</v>
      </c>
      <c r="D146" s="7">
        <v>13</v>
      </c>
      <c r="E146" s="21" t="s">
        <v>214</v>
      </c>
      <c r="F146" s="18"/>
      <c r="G146" s="12">
        <f>SUM(G147+G151)</f>
        <v>23745101.45</v>
      </c>
      <c r="H146" s="12">
        <f>SUM(H147+H151)</f>
        <v>1215000</v>
      </c>
      <c r="I146" s="12">
        <f>SUM(I147+I151)</f>
        <v>1215000</v>
      </c>
    </row>
    <row r="147" spans="1:9" ht="26.25">
      <c r="A147" s="148" t="s">
        <v>83</v>
      </c>
      <c r="B147" s="23" t="s">
        <v>793</v>
      </c>
      <c r="C147" s="18" t="s">
        <v>137</v>
      </c>
      <c r="D147" s="7">
        <v>13</v>
      </c>
      <c r="E147" s="21" t="s">
        <v>215</v>
      </c>
      <c r="F147" s="18"/>
      <c r="G147" s="12">
        <f>SUM(G148:G150)</f>
        <v>23395101.45</v>
      </c>
      <c r="H147" s="12">
        <f>SUM(H148:H150)</f>
        <v>865000</v>
      </c>
      <c r="I147" s="12">
        <f>SUM(I148:I150)</f>
        <v>865000</v>
      </c>
    </row>
    <row r="148" spans="1:9" ht="13.5" customHeight="1">
      <c r="A148" s="148" t="s">
        <v>65</v>
      </c>
      <c r="B148" s="23" t="s">
        <v>793</v>
      </c>
      <c r="C148" s="18" t="s">
        <v>97</v>
      </c>
      <c r="D148" s="7">
        <v>13</v>
      </c>
      <c r="E148" s="21" t="s">
        <v>215</v>
      </c>
      <c r="F148" s="18" t="s">
        <v>103</v>
      </c>
      <c r="G148" s="12">
        <v>788500</v>
      </c>
      <c r="H148" s="12">
        <v>400000</v>
      </c>
      <c r="I148" s="12">
        <v>400000</v>
      </c>
    </row>
    <row r="149" spans="1:9" ht="14.25">
      <c r="A149" s="148" t="s">
        <v>124</v>
      </c>
      <c r="B149" s="23" t="s">
        <v>793</v>
      </c>
      <c r="C149" s="18" t="s">
        <v>97</v>
      </c>
      <c r="D149" s="7">
        <v>13</v>
      </c>
      <c r="E149" s="21" t="s">
        <v>215</v>
      </c>
      <c r="F149" s="18" t="s">
        <v>123</v>
      </c>
      <c r="G149" s="12">
        <v>200000</v>
      </c>
      <c r="H149" s="12">
        <v>200000</v>
      </c>
      <c r="I149" s="12">
        <v>200000</v>
      </c>
    </row>
    <row r="150" spans="1:9" ht="15.75" customHeight="1">
      <c r="A150" s="148" t="s">
        <v>105</v>
      </c>
      <c r="B150" s="23" t="s">
        <v>793</v>
      </c>
      <c r="C150" s="18" t="s">
        <v>97</v>
      </c>
      <c r="D150" s="7">
        <v>13</v>
      </c>
      <c r="E150" s="21" t="s">
        <v>215</v>
      </c>
      <c r="F150" s="18" t="s">
        <v>104</v>
      </c>
      <c r="G150" s="12">
        <v>22406601.45</v>
      </c>
      <c r="H150" s="124">
        <v>265000</v>
      </c>
      <c r="I150" s="124">
        <v>265000</v>
      </c>
    </row>
    <row r="151" spans="1:9" ht="14.25">
      <c r="A151" s="148" t="s">
        <v>53</v>
      </c>
      <c r="B151" s="23" t="s">
        <v>793</v>
      </c>
      <c r="C151" s="18" t="s">
        <v>97</v>
      </c>
      <c r="D151" s="7">
        <v>13</v>
      </c>
      <c r="E151" s="21" t="s">
        <v>52</v>
      </c>
      <c r="F151" s="18"/>
      <c r="G151" s="12">
        <f>SUM(G152)</f>
        <v>350000</v>
      </c>
      <c r="H151" s="12">
        <f>SUM(H152)</f>
        <v>350000</v>
      </c>
      <c r="I151" s="12">
        <f>SUM(I152)</f>
        <v>350000</v>
      </c>
    </row>
    <row r="152" spans="1:9" ht="15" customHeight="1">
      <c r="A152" s="148" t="s">
        <v>65</v>
      </c>
      <c r="B152" s="23" t="s">
        <v>793</v>
      </c>
      <c r="C152" s="18" t="s">
        <v>97</v>
      </c>
      <c r="D152" s="7">
        <v>13</v>
      </c>
      <c r="E152" s="21" t="s">
        <v>52</v>
      </c>
      <c r="F152" s="18" t="s">
        <v>103</v>
      </c>
      <c r="G152" s="12">
        <v>350000</v>
      </c>
      <c r="H152" s="12">
        <v>350000</v>
      </c>
      <c r="I152" s="12">
        <v>350000</v>
      </c>
    </row>
    <row r="153" spans="1:9" ht="14.25">
      <c r="A153" s="189" t="s">
        <v>132</v>
      </c>
      <c r="B153" s="23" t="s">
        <v>793</v>
      </c>
      <c r="C153" s="18" t="s">
        <v>97</v>
      </c>
      <c r="D153" s="7">
        <v>13</v>
      </c>
      <c r="E153" s="32" t="s">
        <v>196</v>
      </c>
      <c r="F153" s="18"/>
      <c r="G153" s="12">
        <f>SUM(G154)</f>
        <v>0</v>
      </c>
      <c r="H153" s="12">
        <f>SUM(H154)</f>
        <v>0</v>
      </c>
      <c r="I153" s="12">
        <f>SUM(I154)</f>
        <v>199500</v>
      </c>
    </row>
    <row r="154" spans="1:9" ht="18.75" customHeight="1">
      <c r="A154" s="64" t="s">
        <v>133</v>
      </c>
      <c r="B154" s="23" t="s">
        <v>793</v>
      </c>
      <c r="C154" s="18" t="s">
        <v>97</v>
      </c>
      <c r="D154" s="7">
        <v>13</v>
      </c>
      <c r="E154" s="29" t="s">
        <v>216</v>
      </c>
      <c r="F154" s="18"/>
      <c r="G154" s="12">
        <f>SUM(G155+G157)</f>
        <v>0</v>
      </c>
      <c r="H154" s="12">
        <f>SUM(H155+H157)</f>
        <v>0</v>
      </c>
      <c r="I154" s="12">
        <f>SUM(I155+I157)</f>
        <v>199500</v>
      </c>
    </row>
    <row r="155" spans="1:9" ht="30" customHeight="1">
      <c r="A155" s="148" t="s">
        <v>365</v>
      </c>
      <c r="B155" s="23" t="s">
        <v>793</v>
      </c>
      <c r="C155" s="18" t="s">
        <v>97</v>
      </c>
      <c r="D155" s="7">
        <v>13</v>
      </c>
      <c r="E155" s="18" t="s">
        <v>841</v>
      </c>
      <c r="F155" s="18"/>
      <c r="G155" s="12">
        <f>SUM(G156)</f>
        <v>0</v>
      </c>
      <c r="H155" s="129">
        <f>SUM(H156)</f>
        <v>0</v>
      </c>
      <c r="I155" s="120">
        <f>SUM(I156)</f>
        <v>49500</v>
      </c>
    </row>
    <row r="156" spans="1:9" ht="18" customHeight="1">
      <c r="A156" s="148" t="s">
        <v>65</v>
      </c>
      <c r="B156" s="23" t="s">
        <v>793</v>
      </c>
      <c r="C156" s="18" t="s">
        <v>97</v>
      </c>
      <c r="D156" s="7">
        <v>13</v>
      </c>
      <c r="E156" s="18" t="s">
        <v>841</v>
      </c>
      <c r="F156" s="18" t="s">
        <v>103</v>
      </c>
      <c r="G156" s="12">
        <v>0</v>
      </c>
      <c r="H156" s="129">
        <v>0</v>
      </c>
      <c r="I156" s="12">
        <v>49500</v>
      </c>
    </row>
    <row r="157" spans="1:9" ht="14.25">
      <c r="A157" s="92" t="s">
        <v>131</v>
      </c>
      <c r="B157" s="23" t="s">
        <v>793</v>
      </c>
      <c r="C157" s="18" t="s">
        <v>97</v>
      </c>
      <c r="D157" s="7">
        <v>13</v>
      </c>
      <c r="E157" s="21" t="s">
        <v>842</v>
      </c>
      <c r="F157" s="18"/>
      <c r="G157" s="12">
        <f>SUM(G158)</f>
        <v>0</v>
      </c>
      <c r="H157" s="12">
        <f>SUM(H158)</f>
        <v>0</v>
      </c>
      <c r="I157" s="12">
        <f>SUM(I158)</f>
        <v>150000</v>
      </c>
    </row>
    <row r="158" spans="1:9" ht="42.75" customHeight="1">
      <c r="A158" s="148" t="s">
        <v>159</v>
      </c>
      <c r="B158" s="23" t="s">
        <v>793</v>
      </c>
      <c r="C158" s="18" t="s">
        <v>97</v>
      </c>
      <c r="D158" s="7">
        <v>13</v>
      </c>
      <c r="E158" s="21" t="s">
        <v>842</v>
      </c>
      <c r="F158" s="18" t="s">
        <v>100</v>
      </c>
      <c r="G158" s="12">
        <v>0</v>
      </c>
      <c r="H158" s="123">
        <v>0</v>
      </c>
      <c r="I158" s="12">
        <v>150000</v>
      </c>
    </row>
    <row r="159" spans="1:9" ht="26.25">
      <c r="A159" s="121" t="s">
        <v>139</v>
      </c>
      <c r="B159" s="23" t="s">
        <v>793</v>
      </c>
      <c r="C159" s="17" t="s">
        <v>97</v>
      </c>
      <c r="D159" s="22">
        <v>13</v>
      </c>
      <c r="E159" s="20" t="s">
        <v>217</v>
      </c>
      <c r="F159" s="17"/>
      <c r="G159" s="33">
        <f>SUM(G160)</f>
        <v>36890882.49</v>
      </c>
      <c r="H159" s="33">
        <f>SUM(H160)</f>
        <v>34650737</v>
      </c>
      <c r="I159" s="33">
        <f>SUM(I160)</f>
        <v>34650737</v>
      </c>
    </row>
    <row r="160" spans="1:10" ht="26.25">
      <c r="A160" s="92" t="s">
        <v>140</v>
      </c>
      <c r="B160" s="23" t="s">
        <v>793</v>
      </c>
      <c r="C160" s="18" t="s">
        <v>97</v>
      </c>
      <c r="D160" s="7">
        <v>13</v>
      </c>
      <c r="E160" s="21" t="s">
        <v>218</v>
      </c>
      <c r="F160" s="18"/>
      <c r="G160" s="12">
        <f>SUM(G161+G163+G167)</f>
        <v>36890882.49</v>
      </c>
      <c r="H160" s="12">
        <f>SUM(H161+H163)</f>
        <v>34650737</v>
      </c>
      <c r="I160" s="12">
        <f>SUM(I161+I163)</f>
        <v>34650737</v>
      </c>
      <c r="J160" t="s">
        <v>870</v>
      </c>
    </row>
    <row r="161" spans="1:9" ht="26.25">
      <c r="A161" s="148" t="s">
        <v>88</v>
      </c>
      <c r="B161" s="23" t="s">
        <v>793</v>
      </c>
      <c r="C161" s="18" t="s">
        <v>97</v>
      </c>
      <c r="D161" s="7">
        <v>13</v>
      </c>
      <c r="E161" s="21" t="s">
        <v>776</v>
      </c>
      <c r="F161" s="18"/>
      <c r="G161" s="12">
        <f>SUM(G162)</f>
        <v>230140</v>
      </c>
      <c r="H161" s="12">
        <f>SUM(H162)</f>
        <v>197972</v>
      </c>
      <c r="I161" s="12">
        <f>SUM(I162)</f>
        <v>197972</v>
      </c>
    </row>
    <row r="162" spans="1:9" ht="40.5" customHeight="1">
      <c r="A162" s="148" t="s">
        <v>396</v>
      </c>
      <c r="B162" s="23" t="s">
        <v>793</v>
      </c>
      <c r="C162" s="18" t="s">
        <v>97</v>
      </c>
      <c r="D162" s="7">
        <v>13</v>
      </c>
      <c r="E162" s="21" t="s">
        <v>776</v>
      </c>
      <c r="F162" s="18" t="s">
        <v>100</v>
      </c>
      <c r="G162" s="12">
        <v>230140</v>
      </c>
      <c r="H162" s="78">
        <v>197972</v>
      </c>
      <c r="I162" s="78">
        <v>197972</v>
      </c>
    </row>
    <row r="163" spans="1:9" ht="17.25" customHeight="1">
      <c r="A163" s="92" t="s">
        <v>163</v>
      </c>
      <c r="B163" s="23" t="s">
        <v>793</v>
      </c>
      <c r="C163" s="18" t="s">
        <v>97</v>
      </c>
      <c r="D163" s="7">
        <v>13</v>
      </c>
      <c r="E163" s="21" t="s">
        <v>219</v>
      </c>
      <c r="F163" s="18"/>
      <c r="G163" s="12">
        <f>SUM(G164:G166)</f>
        <v>34472765</v>
      </c>
      <c r="H163" s="12">
        <f>SUM(H164:H166)</f>
        <v>34452765</v>
      </c>
      <c r="I163" s="12">
        <f>SUM(I164:I166)</f>
        <v>34452765</v>
      </c>
    </row>
    <row r="164" spans="1:9" ht="42" customHeight="1">
      <c r="A164" s="148" t="s">
        <v>159</v>
      </c>
      <c r="B164" s="23" t="s">
        <v>793</v>
      </c>
      <c r="C164" s="18" t="s">
        <v>97</v>
      </c>
      <c r="D164" s="7">
        <v>13</v>
      </c>
      <c r="E164" s="21" t="s">
        <v>219</v>
      </c>
      <c r="F164" s="18" t="s">
        <v>100</v>
      </c>
      <c r="G164" s="12">
        <v>28061993</v>
      </c>
      <c r="H164" s="12">
        <v>28191993</v>
      </c>
      <c r="I164" s="12">
        <v>28191993</v>
      </c>
    </row>
    <row r="165" spans="1:9" ht="17.25" customHeight="1">
      <c r="A165" s="148" t="s">
        <v>65</v>
      </c>
      <c r="B165" s="23" t="s">
        <v>793</v>
      </c>
      <c r="C165" s="18" t="s">
        <v>97</v>
      </c>
      <c r="D165" s="7">
        <v>13</v>
      </c>
      <c r="E165" s="21" t="s">
        <v>219</v>
      </c>
      <c r="F165" s="18" t="s">
        <v>103</v>
      </c>
      <c r="G165" s="12">
        <v>6247000</v>
      </c>
      <c r="H165" s="12">
        <v>6097000</v>
      </c>
      <c r="I165" s="12">
        <v>6097000</v>
      </c>
    </row>
    <row r="166" spans="1:9" ht="17.25" customHeight="1">
      <c r="A166" s="148" t="s">
        <v>105</v>
      </c>
      <c r="B166" s="23" t="s">
        <v>793</v>
      </c>
      <c r="C166" s="18" t="s">
        <v>97</v>
      </c>
      <c r="D166" s="7">
        <v>13</v>
      </c>
      <c r="E166" s="21" t="s">
        <v>219</v>
      </c>
      <c r="F166" s="18" t="s">
        <v>104</v>
      </c>
      <c r="G166" s="12">
        <v>163772</v>
      </c>
      <c r="H166" s="12">
        <v>163772</v>
      </c>
      <c r="I166" s="12">
        <v>163772</v>
      </c>
    </row>
    <row r="167" spans="1:9" ht="27" customHeight="1">
      <c r="A167" s="287" t="s">
        <v>964</v>
      </c>
      <c r="B167" s="23" t="s">
        <v>793</v>
      </c>
      <c r="C167" s="18" t="s">
        <v>97</v>
      </c>
      <c r="D167" s="7">
        <v>13</v>
      </c>
      <c r="E167" s="21" t="s">
        <v>963</v>
      </c>
      <c r="F167" s="252"/>
      <c r="G167" s="12">
        <f>SUM(G168:G169)</f>
        <v>2187977.49</v>
      </c>
      <c r="H167" s="12">
        <v>0</v>
      </c>
      <c r="I167" s="12">
        <v>0</v>
      </c>
    </row>
    <row r="168" spans="1:9" ht="40.5" customHeight="1">
      <c r="A168" s="244" t="s">
        <v>159</v>
      </c>
      <c r="B168" s="23" t="s">
        <v>793</v>
      </c>
      <c r="C168" s="18" t="s">
        <v>97</v>
      </c>
      <c r="D168" s="7">
        <v>13</v>
      </c>
      <c r="E168" s="250" t="s">
        <v>963</v>
      </c>
      <c r="F168" s="249" t="s">
        <v>100</v>
      </c>
      <c r="G168" s="245">
        <v>1989977.49</v>
      </c>
      <c r="H168" s="12">
        <v>0</v>
      </c>
      <c r="I168" s="12">
        <v>0</v>
      </c>
    </row>
    <row r="169" spans="1:9" ht="17.25" customHeight="1">
      <c r="A169" s="148" t="s">
        <v>65</v>
      </c>
      <c r="B169" s="23" t="s">
        <v>793</v>
      </c>
      <c r="C169" s="18" t="s">
        <v>97</v>
      </c>
      <c r="D169" s="7">
        <v>13</v>
      </c>
      <c r="E169" s="21" t="s">
        <v>963</v>
      </c>
      <c r="F169" s="18" t="s">
        <v>103</v>
      </c>
      <c r="G169" s="12">
        <v>198000</v>
      </c>
      <c r="H169" s="12">
        <v>0</v>
      </c>
      <c r="I169" s="12">
        <v>0</v>
      </c>
    </row>
    <row r="170" spans="1:9" ht="30" customHeight="1">
      <c r="A170" s="187" t="s">
        <v>157</v>
      </c>
      <c r="B170" s="49" t="s">
        <v>793</v>
      </c>
      <c r="C170" s="43" t="s">
        <v>102</v>
      </c>
      <c r="D170" s="45"/>
      <c r="E170" s="46"/>
      <c r="F170" s="47"/>
      <c r="G170" s="44">
        <f>SUM(G171)</f>
        <v>2392976</v>
      </c>
      <c r="H170" s="44">
        <f>SUM(H171)</f>
        <v>2392976</v>
      </c>
      <c r="I170" s="44">
        <f>SUM(I171)</f>
        <v>2392976</v>
      </c>
    </row>
    <row r="171" spans="1:9" ht="31.5" customHeight="1">
      <c r="A171" s="188" t="s">
        <v>491</v>
      </c>
      <c r="B171" s="23" t="s">
        <v>793</v>
      </c>
      <c r="C171" s="17" t="s">
        <v>102</v>
      </c>
      <c r="D171" s="24" t="s">
        <v>85</v>
      </c>
      <c r="E171" s="20"/>
      <c r="F171" s="18"/>
      <c r="G171" s="33">
        <f>SUM(G172+G182+G187)</f>
        <v>2392976</v>
      </c>
      <c r="H171" s="33">
        <f>SUM(H172+H182+H187)</f>
        <v>2392976</v>
      </c>
      <c r="I171" s="33">
        <f>SUM(I172+I182+I187)</f>
        <v>2392976</v>
      </c>
    </row>
    <row r="172" spans="1:9" ht="39" customHeight="1">
      <c r="A172" s="121" t="s">
        <v>448</v>
      </c>
      <c r="B172" s="23" t="s">
        <v>793</v>
      </c>
      <c r="C172" s="17" t="s">
        <v>102</v>
      </c>
      <c r="D172" s="24" t="s">
        <v>85</v>
      </c>
      <c r="E172" s="20" t="s">
        <v>220</v>
      </c>
      <c r="F172" s="17"/>
      <c r="G172" s="33">
        <f>SUM(G173)</f>
        <v>2342396</v>
      </c>
      <c r="H172" s="33">
        <f>SUM(H173)</f>
        <v>2342396</v>
      </c>
      <c r="I172" s="33">
        <f>SUM(I173)</f>
        <v>0</v>
      </c>
    </row>
    <row r="173" spans="1:9" ht="78.75">
      <c r="A173" s="92" t="s">
        <v>443</v>
      </c>
      <c r="B173" s="23" t="s">
        <v>793</v>
      </c>
      <c r="C173" s="18" t="s">
        <v>102</v>
      </c>
      <c r="D173" s="23" t="s">
        <v>85</v>
      </c>
      <c r="E173" s="21" t="s">
        <v>426</v>
      </c>
      <c r="F173" s="18"/>
      <c r="G173" s="12">
        <f>SUM(G174+G179)</f>
        <v>2342396</v>
      </c>
      <c r="H173" s="12">
        <f>SUM(H174+H179)</f>
        <v>2342396</v>
      </c>
      <c r="I173" s="12">
        <f>SUM(I174+I179)</f>
        <v>0</v>
      </c>
    </row>
    <row r="174" spans="1:9" ht="39">
      <c r="A174" s="92" t="s">
        <v>432</v>
      </c>
      <c r="B174" s="23" t="s">
        <v>793</v>
      </c>
      <c r="C174" s="18" t="s">
        <v>102</v>
      </c>
      <c r="D174" s="23" t="s">
        <v>85</v>
      </c>
      <c r="E174" s="21" t="s">
        <v>429</v>
      </c>
      <c r="F174" s="18"/>
      <c r="G174" s="12">
        <f>SUM(G175+G177)</f>
        <v>2322396</v>
      </c>
      <c r="H174" s="12">
        <f>SUM(H175+H177)</f>
        <v>2322396</v>
      </c>
      <c r="I174" s="12">
        <f>SUM(I175+I177)</f>
        <v>0</v>
      </c>
    </row>
    <row r="175" spans="1:9" ht="26.25">
      <c r="A175" s="92" t="s">
        <v>163</v>
      </c>
      <c r="B175" s="23" t="s">
        <v>793</v>
      </c>
      <c r="C175" s="18" t="s">
        <v>102</v>
      </c>
      <c r="D175" s="23" t="s">
        <v>85</v>
      </c>
      <c r="E175" s="21" t="s">
        <v>430</v>
      </c>
      <c r="F175" s="18"/>
      <c r="G175" s="12">
        <f>SUM(G176)</f>
        <v>2272396</v>
      </c>
      <c r="H175" s="12">
        <f>SUM(H176)</f>
        <v>2272396</v>
      </c>
      <c r="I175" s="12">
        <f>SUM(I176)</f>
        <v>0</v>
      </c>
    </row>
    <row r="176" spans="1:9" ht="52.5">
      <c r="A176" s="148" t="s">
        <v>159</v>
      </c>
      <c r="B176" s="23" t="s">
        <v>793</v>
      </c>
      <c r="C176" s="18" t="s">
        <v>102</v>
      </c>
      <c r="D176" s="23" t="s">
        <v>85</v>
      </c>
      <c r="E176" s="21" t="s">
        <v>430</v>
      </c>
      <c r="F176" s="18" t="s">
        <v>100</v>
      </c>
      <c r="G176" s="12">
        <v>2272396</v>
      </c>
      <c r="H176" s="12">
        <v>2272396</v>
      </c>
      <c r="I176" s="131">
        <v>0</v>
      </c>
    </row>
    <row r="177" spans="1:9" ht="39">
      <c r="A177" s="148" t="s">
        <v>12</v>
      </c>
      <c r="B177" s="23" t="s">
        <v>793</v>
      </c>
      <c r="C177" s="18" t="s">
        <v>102</v>
      </c>
      <c r="D177" s="23" t="s">
        <v>85</v>
      </c>
      <c r="E177" s="21" t="s">
        <v>466</v>
      </c>
      <c r="F177" s="18"/>
      <c r="G177" s="12">
        <f>SUM(G178)</f>
        <v>50000</v>
      </c>
      <c r="H177" s="12">
        <f>SUM(H178)</f>
        <v>50000</v>
      </c>
      <c r="I177" s="12">
        <f>SUM(I178)</f>
        <v>0</v>
      </c>
    </row>
    <row r="178" spans="1:9" ht="18" customHeight="1">
      <c r="A178" s="148" t="s">
        <v>65</v>
      </c>
      <c r="B178" s="23" t="s">
        <v>793</v>
      </c>
      <c r="C178" s="18" t="s">
        <v>102</v>
      </c>
      <c r="D178" s="23" t="s">
        <v>85</v>
      </c>
      <c r="E178" s="21" t="s">
        <v>466</v>
      </c>
      <c r="F178" s="18" t="s">
        <v>103</v>
      </c>
      <c r="G178" s="12">
        <v>50000</v>
      </c>
      <c r="H178" s="12">
        <v>50000</v>
      </c>
      <c r="I178" s="131">
        <v>0</v>
      </c>
    </row>
    <row r="179" spans="1:9" ht="41.25" customHeight="1">
      <c r="A179" s="92" t="s">
        <v>436</v>
      </c>
      <c r="B179" s="23" t="s">
        <v>793</v>
      </c>
      <c r="C179" s="18" t="s">
        <v>102</v>
      </c>
      <c r="D179" s="23" t="s">
        <v>85</v>
      </c>
      <c r="E179" s="21" t="s">
        <v>431</v>
      </c>
      <c r="F179" s="18"/>
      <c r="G179" s="12">
        <f aca="true" t="shared" si="16" ref="G179:I180">SUM(G180)</f>
        <v>20000</v>
      </c>
      <c r="H179" s="12">
        <f t="shared" si="16"/>
        <v>20000</v>
      </c>
      <c r="I179" s="12">
        <f t="shared" si="16"/>
        <v>0</v>
      </c>
    </row>
    <row r="180" spans="1:9" ht="39">
      <c r="A180" s="148" t="s">
        <v>12</v>
      </c>
      <c r="B180" s="23" t="s">
        <v>793</v>
      </c>
      <c r="C180" s="18" t="s">
        <v>102</v>
      </c>
      <c r="D180" s="23" t="s">
        <v>85</v>
      </c>
      <c r="E180" s="21" t="s">
        <v>433</v>
      </c>
      <c r="F180" s="18"/>
      <c r="G180" s="12">
        <f t="shared" si="16"/>
        <v>20000</v>
      </c>
      <c r="H180" s="12">
        <f t="shared" si="16"/>
        <v>20000</v>
      </c>
      <c r="I180" s="12">
        <f t="shared" si="16"/>
        <v>0</v>
      </c>
    </row>
    <row r="181" spans="1:9" s="15" customFormat="1" ht="18" customHeight="1">
      <c r="A181" s="148" t="s">
        <v>65</v>
      </c>
      <c r="B181" s="23" t="s">
        <v>793</v>
      </c>
      <c r="C181" s="18" t="s">
        <v>102</v>
      </c>
      <c r="D181" s="23" t="s">
        <v>85</v>
      </c>
      <c r="E181" s="21" t="s">
        <v>433</v>
      </c>
      <c r="F181" s="18" t="s">
        <v>103</v>
      </c>
      <c r="G181" s="12">
        <v>20000</v>
      </c>
      <c r="H181" s="78">
        <v>20000</v>
      </c>
      <c r="I181" s="131">
        <v>0</v>
      </c>
    </row>
    <row r="182" spans="1:9" ht="26.25">
      <c r="A182" s="188" t="s">
        <v>372</v>
      </c>
      <c r="B182" s="23" t="s">
        <v>793</v>
      </c>
      <c r="C182" s="17" t="s">
        <v>102</v>
      </c>
      <c r="D182" s="24" t="s">
        <v>85</v>
      </c>
      <c r="E182" s="20" t="s">
        <v>373</v>
      </c>
      <c r="F182" s="18"/>
      <c r="G182" s="33">
        <f aca="true" t="shared" si="17" ref="G182:I185">SUM(G183)</f>
        <v>50580</v>
      </c>
      <c r="H182" s="33">
        <f t="shared" si="17"/>
        <v>50580</v>
      </c>
      <c r="I182" s="33">
        <f t="shared" si="17"/>
        <v>50580</v>
      </c>
    </row>
    <row r="183" spans="1:9" ht="39">
      <c r="A183" s="148" t="s">
        <v>386</v>
      </c>
      <c r="B183" s="23" t="s">
        <v>793</v>
      </c>
      <c r="C183" s="18" t="s">
        <v>102</v>
      </c>
      <c r="D183" s="23" t="s">
        <v>85</v>
      </c>
      <c r="E183" s="21" t="s">
        <v>374</v>
      </c>
      <c r="F183" s="18"/>
      <c r="G183" s="12">
        <f t="shared" si="17"/>
        <v>50580</v>
      </c>
      <c r="H183" s="12">
        <f t="shared" si="17"/>
        <v>50580</v>
      </c>
      <c r="I183" s="12">
        <f t="shared" si="17"/>
        <v>50580</v>
      </c>
    </row>
    <row r="184" spans="1:9" ht="26.25">
      <c r="A184" s="148" t="s">
        <v>391</v>
      </c>
      <c r="B184" s="23" t="s">
        <v>793</v>
      </c>
      <c r="C184" s="18" t="s">
        <v>102</v>
      </c>
      <c r="D184" s="23" t="s">
        <v>85</v>
      </c>
      <c r="E184" s="21" t="s">
        <v>376</v>
      </c>
      <c r="F184" s="18"/>
      <c r="G184" s="12">
        <f t="shared" si="17"/>
        <v>50580</v>
      </c>
      <c r="H184" s="12">
        <f t="shared" si="17"/>
        <v>50580</v>
      </c>
      <c r="I184" s="12">
        <f t="shared" si="17"/>
        <v>50580</v>
      </c>
    </row>
    <row r="185" spans="1:9" ht="39">
      <c r="A185" s="148" t="s">
        <v>12</v>
      </c>
      <c r="B185" s="23" t="s">
        <v>793</v>
      </c>
      <c r="C185" s="18" t="s">
        <v>102</v>
      </c>
      <c r="D185" s="23" t="s">
        <v>85</v>
      </c>
      <c r="E185" s="21" t="s">
        <v>382</v>
      </c>
      <c r="F185" s="18"/>
      <c r="G185" s="12">
        <f t="shared" si="17"/>
        <v>50580</v>
      </c>
      <c r="H185" s="12">
        <f t="shared" si="17"/>
        <v>50580</v>
      </c>
      <c r="I185" s="12">
        <f t="shared" si="17"/>
        <v>50580</v>
      </c>
    </row>
    <row r="186" spans="1:9" ht="18" customHeight="1">
      <c r="A186" s="148" t="s">
        <v>65</v>
      </c>
      <c r="B186" s="23" t="s">
        <v>793</v>
      </c>
      <c r="C186" s="18" t="s">
        <v>102</v>
      </c>
      <c r="D186" s="23" t="s">
        <v>85</v>
      </c>
      <c r="E186" s="21" t="s">
        <v>382</v>
      </c>
      <c r="F186" s="18" t="s">
        <v>103</v>
      </c>
      <c r="G186" s="12">
        <v>50580</v>
      </c>
      <c r="H186" s="12">
        <v>50580</v>
      </c>
      <c r="I186" s="12">
        <v>50580</v>
      </c>
    </row>
    <row r="187" spans="1:9" ht="26.25">
      <c r="A187" s="121" t="s">
        <v>139</v>
      </c>
      <c r="B187" s="23" t="s">
        <v>793</v>
      </c>
      <c r="C187" s="18" t="s">
        <v>102</v>
      </c>
      <c r="D187" s="23" t="s">
        <v>85</v>
      </c>
      <c r="E187" s="32" t="s">
        <v>217</v>
      </c>
      <c r="F187" s="18"/>
      <c r="G187" s="12">
        <f>SUM(G188)</f>
        <v>0</v>
      </c>
      <c r="H187" s="12">
        <f>SUM(H188)</f>
        <v>0</v>
      </c>
      <c r="I187" s="12">
        <f>SUM(I188)</f>
        <v>2342396</v>
      </c>
    </row>
    <row r="188" spans="1:9" ht="26.25">
      <c r="A188" s="92" t="s">
        <v>140</v>
      </c>
      <c r="B188" s="23" t="s">
        <v>793</v>
      </c>
      <c r="C188" s="18" t="s">
        <v>102</v>
      </c>
      <c r="D188" s="23" t="s">
        <v>85</v>
      </c>
      <c r="E188" s="29" t="s">
        <v>218</v>
      </c>
      <c r="F188" s="18"/>
      <c r="G188" s="12">
        <f>SUM(G189+G191)</f>
        <v>0</v>
      </c>
      <c r="H188" s="12">
        <f>SUM(H189+H191)</f>
        <v>0</v>
      </c>
      <c r="I188" s="12">
        <f>SUM(I189+I191)</f>
        <v>2342396</v>
      </c>
    </row>
    <row r="189" spans="1:9" ht="15" customHeight="1">
      <c r="A189" s="92" t="s">
        <v>163</v>
      </c>
      <c r="B189" s="23" t="s">
        <v>793</v>
      </c>
      <c r="C189" s="18" t="s">
        <v>102</v>
      </c>
      <c r="D189" s="23" t="s">
        <v>85</v>
      </c>
      <c r="E189" s="21" t="s">
        <v>219</v>
      </c>
      <c r="F189" s="18"/>
      <c r="G189" s="12">
        <f>SUM(G190)</f>
        <v>0</v>
      </c>
      <c r="H189" s="12">
        <f>SUM(H190)</f>
        <v>0</v>
      </c>
      <c r="I189" s="12">
        <f>SUM(I190)</f>
        <v>2272396</v>
      </c>
    </row>
    <row r="190" spans="1:9" ht="39" customHeight="1">
      <c r="A190" s="148" t="s">
        <v>159</v>
      </c>
      <c r="B190" s="23" t="s">
        <v>793</v>
      </c>
      <c r="C190" s="18" t="s">
        <v>102</v>
      </c>
      <c r="D190" s="23" t="s">
        <v>85</v>
      </c>
      <c r="E190" s="21" t="s">
        <v>219</v>
      </c>
      <c r="F190" s="18" t="s">
        <v>100</v>
      </c>
      <c r="G190" s="12">
        <v>0</v>
      </c>
      <c r="H190" s="288">
        <v>0</v>
      </c>
      <c r="I190" s="12">
        <v>2272396</v>
      </c>
    </row>
    <row r="191" spans="1:9" ht="39">
      <c r="A191" s="148" t="s">
        <v>12</v>
      </c>
      <c r="B191" s="23" t="s">
        <v>793</v>
      </c>
      <c r="C191" s="18" t="s">
        <v>102</v>
      </c>
      <c r="D191" s="23" t="s">
        <v>85</v>
      </c>
      <c r="E191" s="21" t="s">
        <v>970</v>
      </c>
      <c r="F191" s="18"/>
      <c r="G191" s="12">
        <f>SUM(G192)</f>
        <v>0</v>
      </c>
      <c r="H191" s="78">
        <f>SUM(H192)</f>
        <v>0</v>
      </c>
      <c r="I191" s="78">
        <f>SUM(I192)</f>
        <v>70000</v>
      </c>
    </row>
    <row r="192" spans="1:9" ht="18" customHeight="1">
      <c r="A192" s="148" t="s">
        <v>65</v>
      </c>
      <c r="B192" s="23" t="s">
        <v>793</v>
      </c>
      <c r="C192" s="18" t="s">
        <v>102</v>
      </c>
      <c r="D192" s="23" t="s">
        <v>85</v>
      </c>
      <c r="E192" s="21" t="s">
        <v>970</v>
      </c>
      <c r="F192" s="18" t="s">
        <v>103</v>
      </c>
      <c r="G192" s="12">
        <v>0</v>
      </c>
      <c r="H192" s="78">
        <v>0</v>
      </c>
      <c r="I192" s="78">
        <v>70000</v>
      </c>
    </row>
    <row r="193" spans="1:9" ht="14.25">
      <c r="A193" s="187" t="s">
        <v>111</v>
      </c>
      <c r="B193" s="48" t="s">
        <v>793</v>
      </c>
      <c r="C193" s="43" t="s">
        <v>107</v>
      </c>
      <c r="D193" s="48"/>
      <c r="E193" s="46"/>
      <c r="F193" s="47"/>
      <c r="G193" s="44">
        <f>SUM(G194+G211)</f>
        <v>14149943</v>
      </c>
      <c r="H193" s="44">
        <f>SUM(H194+H211)</f>
        <v>9651710</v>
      </c>
      <c r="I193" s="44">
        <f>SUM(I194+I211)</f>
        <v>10183520</v>
      </c>
    </row>
    <row r="194" spans="1:9" ht="14.25">
      <c r="A194" s="188" t="s">
        <v>81</v>
      </c>
      <c r="B194" s="23" t="s">
        <v>793</v>
      </c>
      <c r="C194" s="17" t="s">
        <v>107</v>
      </c>
      <c r="D194" s="24" t="s">
        <v>117</v>
      </c>
      <c r="E194" s="20"/>
      <c r="F194" s="18"/>
      <c r="G194" s="33">
        <f aca="true" t="shared" si="18" ref="G194:I195">SUM(G195)</f>
        <v>11800068</v>
      </c>
      <c r="H194" s="33">
        <f t="shared" si="18"/>
        <v>9211710</v>
      </c>
      <c r="I194" s="33">
        <f t="shared" si="18"/>
        <v>9743520</v>
      </c>
    </row>
    <row r="195" spans="1:9" ht="39">
      <c r="A195" s="121" t="s">
        <v>221</v>
      </c>
      <c r="B195" s="23" t="s">
        <v>793</v>
      </c>
      <c r="C195" s="17" t="s">
        <v>107</v>
      </c>
      <c r="D195" s="24" t="s">
        <v>117</v>
      </c>
      <c r="E195" s="20" t="s">
        <v>222</v>
      </c>
      <c r="F195" s="17"/>
      <c r="G195" s="33">
        <f t="shared" si="18"/>
        <v>11800068</v>
      </c>
      <c r="H195" s="33">
        <f t="shared" si="18"/>
        <v>9211710</v>
      </c>
      <c r="I195" s="33">
        <f>SUM(I196+I207)</f>
        <v>9743520</v>
      </c>
    </row>
    <row r="196" spans="1:9" ht="52.5">
      <c r="A196" s="92" t="s">
        <v>223</v>
      </c>
      <c r="B196" s="23" t="s">
        <v>793</v>
      </c>
      <c r="C196" s="18" t="s">
        <v>107</v>
      </c>
      <c r="D196" s="23" t="s">
        <v>117</v>
      </c>
      <c r="E196" s="21" t="s">
        <v>224</v>
      </c>
      <c r="F196" s="18"/>
      <c r="G196" s="12">
        <f>SUM(G204+G197)</f>
        <v>11800068</v>
      </c>
      <c r="H196" s="12">
        <f>SUM(H204+H197)</f>
        <v>9211710</v>
      </c>
      <c r="I196" s="12">
        <f>SUM(I204+I197)</f>
        <v>0</v>
      </c>
    </row>
    <row r="197" spans="1:9" ht="31.5" customHeight="1">
      <c r="A197" s="92" t="s">
        <v>1026</v>
      </c>
      <c r="B197" s="23" t="s">
        <v>793</v>
      </c>
      <c r="C197" s="18" t="s">
        <v>107</v>
      </c>
      <c r="D197" s="23" t="s">
        <v>117</v>
      </c>
      <c r="E197" s="21" t="s">
        <v>415</v>
      </c>
      <c r="F197" s="18"/>
      <c r="G197" s="12">
        <f>SUM(G200+G198+G202)</f>
        <v>4975968</v>
      </c>
      <c r="H197" s="12">
        <f>SUM(H200+H198+H202)</f>
        <v>9211710</v>
      </c>
      <c r="I197" s="12">
        <f>SUM(I200+I198+I202)</f>
        <v>0</v>
      </c>
    </row>
    <row r="198" spans="1:9" ht="27.75" customHeight="1">
      <c r="A198" s="92" t="s">
        <v>1027</v>
      </c>
      <c r="B198" s="23" t="s">
        <v>793</v>
      </c>
      <c r="C198" s="18" t="s">
        <v>107</v>
      </c>
      <c r="D198" s="23" t="s">
        <v>117</v>
      </c>
      <c r="E198" s="21" t="s">
        <v>864</v>
      </c>
      <c r="F198" s="18"/>
      <c r="G198" s="12">
        <f>SUM(G199)</f>
        <v>2400000</v>
      </c>
      <c r="H198" s="12">
        <f>SUM(H199)</f>
        <v>0</v>
      </c>
      <c r="I198" s="12">
        <f>SUM(I199)</f>
        <v>0</v>
      </c>
    </row>
    <row r="199" spans="1:9" ht="29.25" customHeight="1">
      <c r="A199" s="148" t="s">
        <v>173</v>
      </c>
      <c r="B199" s="23" t="s">
        <v>793</v>
      </c>
      <c r="C199" s="18" t="s">
        <v>107</v>
      </c>
      <c r="D199" s="23" t="s">
        <v>117</v>
      </c>
      <c r="E199" s="21" t="s">
        <v>864</v>
      </c>
      <c r="F199" s="18" t="s">
        <v>86</v>
      </c>
      <c r="G199" s="12">
        <v>2400000</v>
      </c>
      <c r="H199" s="289">
        <v>0</v>
      </c>
      <c r="I199" s="289">
        <v>0</v>
      </c>
    </row>
    <row r="200" spans="1:9" ht="30" customHeight="1">
      <c r="A200" s="92" t="s">
        <v>1027</v>
      </c>
      <c r="B200" s="23" t="s">
        <v>793</v>
      </c>
      <c r="C200" s="18" t="s">
        <v>107</v>
      </c>
      <c r="D200" s="23" t="s">
        <v>117</v>
      </c>
      <c r="E200" s="21" t="s">
        <v>865</v>
      </c>
      <c r="F200" s="19"/>
      <c r="G200" s="12">
        <f>SUM(G201)</f>
        <v>1685344</v>
      </c>
      <c r="H200" s="12">
        <f>SUM(H201)</f>
        <v>0</v>
      </c>
      <c r="I200" s="12">
        <f>SUM(I201)</f>
        <v>0</v>
      </c>
    </row>
    <row r="201" spans="1:9" ht="17.25" customHeight="1">
      <c r="A201" s="148" t="s">
        <v>173</v>
      </c>
      <c r="B201" s="23" t="s">
        <v>793</v>
      </c>
      <c r="C201" s="18" t="s">
        <v>107</v>
      </c>
      <c r="D201" s="23" t="s">
        <v>117</v>
      </c>
      <c r="E201" s="21" t="s">
        <v>865</v>
      </c>
      <c r="F201" s="18" t="s">
        <v>86</v>
      </c>
      <c r="G201" s="12">
        <v>1685344</v>
      </c>
      <c r="H201" s="12">
        <v>0</v>
      </c>
      <c r="I201" s="289">
        <v>0</v>
      </c>
    </row>
    <row r="202" spans="1:9" ht="30" customHeight="1">
      <c r="A202" s="92" t="s">
        <v>473</v>
      </c>
      <c r="B202" s="23" t="s">
        <v>793</v>
      </c>
      <c r="C202" s="18" t="s">
        <v>107</v>
      </c>
      <c r="D202" s="23" t="s">
        <v>117</v>
      </c>
      <c r="E202" s="21" t="s">
        <v>712</v>
      </c>
      <c r="F202" s="18"/>
      <c r="G202" s="12">
        <f>SUM(G203)</f>
        <v>890624</v>
      </c>
      <c r="H202" s="12">
        <f>SUM(H203)</f>
        <v>9211710</v>
      </c>
      <c r="I202" s="12">
        <f>SUM(I203)</f>
        <v>0</v>
      </c>
    </row>
    <row r="203" spans="1:9" ht="17.25" customHeight="1">
      <c r="A203" s="148" t="s">
        <v>173</v>
      </c>
      <c r="B203" s="23" t="s">
        <v>793</v>
      </c>
      <c r="C203" s="18" t="s">
        <v>107</v>
      </c>
      <c r="D203" s="23" t="s">
        <v>117</v>
      </c>
      <c r="E203" s="21" t="s">
        <v>712</v>
      </c>
      <c r="F203" s="18" t="s">
        <v>86</v>
      </c>
      <c r="G203" s="12">
        <v>890624</v>
      </c>
      <c r="H203" s="78">
        <v>9211710</v>
      </c>
      <c r="I203" s="78">
        <v>0</v>
      </c>
    </row>
    <row r="204" spans="1:9" s="15" customFormat="1" ht="26.25">
      <c r="A204" s="92" t="s">
        <v>392</v>
      </c>
      <c r="B204" s="297" t="s">
        <v>793</v>
      </c>
      <c r="C204" s="18" t="s">
        <v>107</v>
      </c>
      <c r="D204" s="23" t="s">
        <v>117</v>
      </c>
      <c r="E204" s="21" t="s">
        <v>225</v>
      </c>
      <c r="F204" s="18"/>
      <c r="G204" s="12">
        <f aca="true" t="shared" si="19" ref="G204:I205">SUM(G205)</f>
        <v>6824100</v>
      </c>
      <c r="H204" s="12">
        <f t="shared" si="19"/>
        <v>0</v>
      </c>
      <c r="I204" s="12">
        <f t="shared" si="19"/>
        <v>0</v>
      </c>
    </row>
    <row r="205" spans="1:9" ht="30.75" customHeight="1">
      <c r="A205" s="92" t="s">
        <v>336</v>
      </c>
      <c r="B205" s="23" t="s">
        <v>793</v>
      </c>
      <c r="C205" s="18" t="s">
        <v>107</v>
      </c>
      <c r="D205" s="23" t="s">
        <v>117</v>
      </c>
      <c r="E205" s="21" t="s">
        <v>335</v>
      </c>
      <c r="F205" s="18"/>
      <c r="G205" s="12">
        <f t="shared" si="19"/>
        <v>6824100</v>
      </c>
      <c r="H205" s="12">
        <f t="shared" si="19"/>
        <v>0</v>
      </c>
      <c r="I205" s="12">
        <f t="shared" si="19"/>
        <v>0</v>
      </c>
    </row>
    <row r="206" spans="1:9" ht="14.25">
      <c r="A206" s="148" t="s">
        <v>108</v>
      </c>
      <c r="B206" s="23" t="s">
        <v>793</v>
      </c>
      <c r="C206" s="18" t="s">
        <v>107</v>
      </c>
      <c r="D206" s="23" t="s">
        <v>117</v>
      </c>
      <c r="E206" s="21" t="s">
        <v>335</v>
      </c>
      <c r="F206" s="18" t="s">
        <v>154</v>
      </c>
      <c r="G206" s="12">
        <v>6824100</v>
      </c>
      <c r="H206" s="78">
        <v>0</v>
      </c>
      <c r="I206" s="78">
        <v>0</v>
      </c>
    </row>
    <row r="207" spans="1:9" ht="14.25">
      <c r="A207" s="189" t="s">
        <v>132</v>
      </c>
      <c r="B207" s="23" t="s">
        <v>793</v>
      </c>
      <c r="C207" s="18" t="s">
        <v>107</v>
      </c>
      <c r="D207" s="23" t="s">
        <v>117</v>
      </c>
      <c r="E207" s="32" t="s">
        <v>196</v>
      </c>
      <c r="F207" s="18"/>
      <c r="G207" s="33">
        <f aca="true" t="shared" si="20" ref="G207:I209">SUM(G208)</f>
        <v>0</v>
      </c>
      <c r="H207" s="33">
        <f t="shared" si="20"/>
        <v>0</v>
      </c>
      <c r="I207" s="33">
        <f t="shared" si="20"/>
        <v>9743520</v>
      </c>
    </row>
    <row r="208" spans="1:9" ht="14.25">
      <c r="A208" s="64" t="s">
        <v>133</v>
      </c>
      <c r="B208" s="23" t="s">
        <v>793</v>
      </c>
      <c r="C208" s="18" t="s">
        <v>107</v>
      </c>
      <c r="D208" s="23" t="s">
        <v>117</v>
      </c>
      <c r="E208" s="29" t="s">
        <v>216</v>
      </c>
      <c r="F208" s="18"/>
      <c r="G208" s="12">
        <f t="shared" si="20"/>
        <v>0</v>
      </c>
      <c r="H208" s="12">
        <f t="shared" si="20"/>
        <v>0</v>
      </c>
      <c r="I208" s="12">
        <f t="shared" si="20"/>
        <v>9743520</v>
      </c>
    </row>
    <row r="209" spans="1:9" ht="39">
      <c r="A209" s="92" t="s">
        <v>473</v>
      </c>
      <c r="B209" s="23" t="s">
        <v>793</v>
      </c>
      <c r="C209" s="18" t="s">
        <v>107</v>
      </c>
      <c r="D209" s="23" t="s">
        <v>117</v>
      </c>
      <c r="E209" s="21" t="s">
        <v>884</v>
      </c>
      <c r="F209" s="18"/>
      <c r="G209" s="12">
        <f t="shared" si="20"/>
        <v>0</v>
      </c>
      <c r="H209" s="12">
        <f t="shared" si="20"/>
        <v>0</v>
      </c>
      <c r="I209" s="12">
        <f t="shared" si="20"/>
        <v>9743520</v>
      </c>
    </row>
    <row r="210" spans="1:9" ht="26.25">
      <c r="A210" s="148" t="s">
        <v>173</v>
      </c>
      <c r="B210" s="23" t="s">
        <v>793</v>
      </c>
      <c r="C210" s="18" t="s">
        <v>107</v>
      </c>
      <c r="D210" s="23" t="s">
        <v>117</v>
      </c>
      <c r="E210" s="21" t="s">
        <v>884</v>
      </c>
      <c r="F210" s="18" t="s">
        <v>86</v>
      </c>
      <c r="G210" s="12">
        <v>0</v>
      </c>
      <c r="H210" s="12">
        <v>0</v>
      </c>
      <c r="I210" s="290">
        <v>9743520</v>
      </c>
    </row>
    <row r="211" spans="1:9" ht="14.25">
      <c r="A211" s="121" t="s">
        <v>143</v>
      </c>
      <c r="B211" s="23" t="s">
        <v>793</v>
      </c>
      <c r="C211" s="17" t="s">
        <v>107</v>
      </c>
      <c r="D211" s="24" t="s">
        <v>142</v>
      </c>
      <c r="E211" s="20"/>
      <c r="F211" s="17"/>
      <c r="G211" s="33">
        <f>SUM(G212+G219+G228+G237)</f>
        <v>2349875</v>
      </c>
      <c r="H211" s="33">
        <f>SUM(H212+H219+H228+H237)</f>
        <v>440000</v>
      </c>
      <c r="I211" s="33">
        <f>SUM(I212+I219+I228+I237)</f>
        <v>440000</v>
      </c>
    </row>
    <row r="212" spans="1:9" ht="30" customHeight="1">
      <c r="A212" s="121" t="s">
        <v>226</v>
      </c>
      <c r="B212" s="23" t="s">
        <v>793</v>
      </c>
      <c r="C212" s="17" t="s">
        <v>107</v>
      </c>
      <c r="D212" s="24" t="s">
        <v>142</v>
      </c>
      <c r="E212" s="20" t="s">
        <v>350</v>
      </c>
      <c r="F212" s="17"/>
      <c r="G212" s="33">
        <f aca="true" t="shared" si="21" ref="G212:I213">SUM(G213)</f>
        <v>400000</v>
      </c>
      <c r="H212" s="33">
        <f t="shared" si="21"/>
        <v>400000</v>
      </c>
      <c r="I212" s="33">
        <f t="shared" si="21"/>
        <v>400000</v>
      </c>
    </row>
    <row r="213" spans="1:9" ht="52.5">
      <c r="A213" s="148" t="s">
        <v>228</v>
      </c>
      <c r="B213" s="23" t="s">
        <v>793</v>
      </c>
      <c r="C213" s="18" t="s">
        <v>107</v>
      </c>
      <c r="D213" s="23" t="s">
        <v>142</v>
      </c>
      <c r="E213" s="21" t="s">
        <v>229</v>
      </c>
      <c r="F213" s="18"/>
      <c r="G213" s="12">
        <f t="shared" si="21"/>
        <v>400000</v>
      </c>
      <c r="H213" s="12">
        <f t="shared" si="21"/>
        <v>400000</v>
      </c>
      <c r="I213" s="12">
        <f t="shared" si="21"/>
        <v>400000</v>
      </c>
    </row>
    <row r="214" spans="1:9" ht="26.25">
      <c r="A214" s="148" t="s">
        <v>230</v>
      </c>
      <c r="B214" s="23" t="s">
        <v>793</v>
      </c>
      <c r="C214" s="18" t="s">
        <v>107</v>
      </c>
      <c r="D214" s="23" t="s">
        <v>142</v>
      </c>
      <c r="E214" s="21" t="s">
        <v>231</v>
      </c>
      <c r="F214" s="18"/>
      <c r="G214" s="12">
        <f>SUM(G215+G217)</f>
        <v>400000</v>
      </c>
      <c r="H214" s="12">
        <f>SUM(H215+H217)</f>
        <v>400000</v>
      </c>
      <c r="I214" s="12">
        <f>SUM(I215+I217)</f>
        <v>400000</v>
      </c>
    </row>
    <row r="215" spans="1:9" ht="18.75" customHeight="1">
      <c r="A215" s="92" t="s">
        <v>232</v>
      </c>
      <c r="B215" s="23" t="s">
        <v>793</v>
      </c>
      <c r="C215" s="18" t="s">
        <v>107</v>
      </c>
      <c r="D215" s="23" t="s">
        <v>142</v>
      </c>
      <c r="E215" s="21" t="s">
        <v>233</v>
      </c>
      <c r="F215" s="18"/>
      <c r="G215" s="12">
        <f>SUM(G216)</f>
        <v>100000</v>
      </c>
      <c r="H215" s="12">
        <f>SUM(H216)</f>
        <v>100000</v>
      </c>
      <c r="I215" s="12">
        <f>SUM(I216)</f>
        <v>100000</v>
      </c>
    </row>
    <row r="216" spans="1:9" ht="16.5" customHeight="1">
      <c r="A216" s="148" t="s">
        <v>65</v>
      </c>
      <c r="B216" s="23" t="s">
        <v>793</v>
      </c>
      <c r="C216" s="18" t="s">
        <v>107</v>
      </c>
      <c r="D216" s="23" t="s">
        <v>142</v>
      </c>
      <c r="E216" s="21" t="s">
        <v>233</v>
      </c>
      <c r="F216" s="18" t="s">
        <v>103</v>
      </c>
      <c r="G216" s="12">
        <v>100000</v>
      </c>
      <c r="H216" s="12">
        <v>100000</v>
      </c>
      <c r="I216" s="12">
        <v>100000</v>
      </c>
    </row>
    <row r="217" spans="1:9" ht="14.25">
      <c r="A217" s="148" t="s">
        <v>235</v>
      </c>
      <c r="B217" s="23" t="s">
        <v>793</v>
      </c>
      <c r="C217" s="18" t="s">
        <v>107</v>
      </c>
      <c r="D217" s="23" t="s">
        <v>142</v>
      </c>
      <c r="E217" s="21" t="s">
        <v>236</v>
      </c>
      <c r="F217" s="18"/>
      <c r="G217" s="12">
        <f>SUM(G218)</f>
        <v>300000</v>
      </c>
      <c r="H217" s="12">
        <f>SUM(H218)</f>
        <v>300000</v>
      </c>
      <c r="I217" s="12">
        <f>SUM(I218)</f>
        <v>300000</v>
      </c>
    </row>
    <row r="218" spans="1:9" ht="16.5" customHeight="1">
      <c r="A218" s="148" t="s">
        <v>65</v>
      </c>
      <c r="B218" s="23" t="s">
        <v>793</v>
      </c>
      <c r="C218" s="18" t="s">
        <v>107</v>
      </c>
      <c r="D218" s="23" t="s">
        <v>142</v>
      </c>
      <c r="E218" s="21" t="s">
        <v>236</v>
      </c>
      <c r="F218" s="18" t="s">
        <v>103</v>
      </c>
      <c r="G218" s="12">
        <v>300000</v>
      </c>
      <c r="H218" s="12">
        <v>300000</v>
      </c>
      <c r="I218" s="12">
        <v>300000</v>
      </c>
    </row>
    <row r="219" spans="1:9" ht="39">
      <c r="A219" s="188" t="s">
        <v>19</v>
      </c>
      <c r="B219" s="23" t="s">
        <v>793</v>
      </c>
      <c r="C219" s="17" t="s">
        <v>107</v>
      </c>
      <c r="D219" s="24" t="s">
        <v>142</v>
      </c>
      <c r="E219" s="20" t="s">
        <v>14</v>
      </c>
      <c r="F219" s="17"/>
      <c r="G219" s="33">
        <f aca="true" t="shared" si="22" ref="G219:I220">SUM(G220)</f>
        <v>1909875</v>
      </c>
      <c r="H219" s="33">
        <f t="shared" si="22"/>
        <v>0</v>
      </c>
      <c r="I219" s="33">
        <f t="shared" si="22"/>
        <v>0</v>
      </c>
    </row>
    <row r="220" spans="1:9" ht="66">
      <c r="A220" s="148" t="s">
        <v>39</v>
      </c>
      <c r="B220" s="23" t="s">
        <v>793</v>
      </c>
      <c r="C220" s="18" t="s">
        <v>107</v>
      </c>
      <c r="D220" s="23" t="s">
        <v>142</v>
      </c>
      <c r="E220" s="21" t="s">
        <v>40</v>
      </c>
      <c r="F220" s="18"/>
      <c r="G220" s="12">
        <f t="shared" si="22"/>
        <v>1909875</v>
      </c>
      <c r="H220" s="12">
        <f t="shared" si="22"/>
        <v>0</v>
      </c>
      <c r="I220" s="12">
        <f t="shared" si="22"/>
        <v>0</v>
      </c>
    </row>
    <row r="221" spans="1:9" ht="26.25">
      <c r="A221" s="148" t="s">
        <v>458</v>
      </c>
      <c r="B221" s="23" t="s">
        <v>793</v>
      </c>
      <c r="C221" s="18" t="s">
        <v>107</v>
      </c>
      <c r="D221" s="23" t="s">
        <v>142</v>
      </c>
      <c r="E221" s="21" t="s">
        <v>351</v>
      </c>
      <c r="F221" s="18"/>
      <c r="G221" s="12">
        <f>SUM(G225+G222)</f>
        <v>1909875</v>
      </c>
      <c r="H221" s="12">
        <f>SUM(H225+H222)</f>
        <v>0</v>
      </c>
      <c r="I221" s="12">
        <f>SUM(I225+I222)</f>
        <v>0</v>
      </c>
    </row>
    <row r="222" spans="1:9" ht="31.5" customHeight="1">
      <c r="A222" s="92" t="s">
        <v>454</v>
      </c>
      <c r="B222" s="23" t="s">
        <v>793</v>
      </c>
      <c r="C222" s="18" t="s">
        <v>107</v>
      </c>
      <c r="D222" s="23" t="s">
        <v>142</v>
      </c>
      <c r="E222" s="21" t="s">
        <v>418</v>
      </c>
      <c r="F222" s="18"/>
      <c r="G222" s="12">
        <f>SUM(G224+G223)</f>
        <v>1117575</v>
      </c>
      <c r="H222" s="12">
        <f>SUM(H224+H223)</f>
        <v>0</v>
      </c>
      <c r="I222" s="12">
        <f>SUM(I224+I223)</f>
        <v>0</v>
      </c>
    </row>
    <row r="223" spans="1:9" ht="26.25">
      <c r="A223" s="148" t="s">
        <v>65</v>
      </c>
      <c r="B223" s="23" t="s">
        <v>793</v>
      </c>
      <c r="C223" s="18" t="s">
        <v>107</v>
      </c>
      <c r="D223" s="23" t="s">
        <v>142</v>
      </c>
      <c r="E223" s="21" t="s">
        <v>418</v>
      </c>
      <c r="F223" s="18" t="s">
        <v>103</v>
      </c>
      <c r="G223" s="12">
        <v>81005</v>
      </c>
      <c r="H223" s="12">
        <v>0</v>
      </c>
      <c r="I223" s="12">
        <v>0</v>
      </c>
    </row>
    <row r="224" spans="1:9" ht="14.25">
      <c r="A224" s="148" t="s">
        <v>108</v>
      </c>
      <c r="B224" s="23" t="s">
        <v>793</v>
      </c>
      <c r="C224" s="18" t="s">
        <v>107</v>
      </c>
      <c r="D224" s="23" t="s">
        <v>142</v>
      </c>
      <c r="E224" s="21" t="s">
        <v>418</v>
      </c>
      <c r="F224" s="18" t="s">
        <v>154</v>
      </c>
      <c r="G224" s="12">
        <v>1036570</v>
      </c>
      <c r="H224" s="130">
        <v>0</v>
      </c>
      <c r="I224" s="130">
        <v>0</v>
      </c>
    </row>
    <row r="225" spans="1:9" ht="18" customHeight="1">
      <c r="A225" s="148" t="s">
        <v>416</v>
      </c>
      <c r="B225" s="23" t="s">
        <v>793</v>
      </c>
      <c r="C225" s="18" t="s">
        <v>107</v>
      </c>
      <c r="D225" s="23" t="s">
        <v>142</v>
      </c>
      <c r="E225" s="21" t="s">
        <v>352</v>
      </c>
      <c r="F225" s="18"/>
      <c r="G225" s="12">
        <f>SUM(G226+G227)</f>
        <v>792300</v>
      </c>
      <c r="H225" s="12">
        <f>SUM(H226+H227)</f>
        <v>0</v>
      </c>
      <c r="I225" s="12">
        <f>SUM(I226+I227)</f>
        <v>0</v>
      </c>
    </row>
    <row r="226" spans="1:9" ht="26.25">
      <c r="A226" s="148" t="s">
        <v>65</v>
      </c>
      <c r="B226" s="23" t="s">
        <v>793</v>
      </c>
      <c r="C226" s="18" t="s">
        <v>107</v>
      </c>
      <c r="D226" s="23" t="s">
        <v>142</v>
      </c>
      <c r="E226" s="21" t="s">
        <v>352</v>
      </c>
      <c r="F226" s="18" t="s">
        <v>103</v>
      </c>
      <c r="G226" s="12">
        <v>348057</v>
      </c>
      <c r="H226" s="12">
        <v>0</v>
      </c>
      <c r="I226" s="12">
        <v>0</v>
      </c>
    </row>
    <row r="227" spans="1:9" ht="14.25">
      <c r="A227" s="148" t="s">
        <v>108</v>
      </c>
      <c r="B227" s="23" t="s">
        <v>793</v>
      </c>
      <c r="C227" s="18" t="s">
        <v>107</v>
      </c>
      <c r="D227" s="23" t="s">
        <v>142</v>
      </c>
      <c r="E227" s="21" t="s">
        <v>352</v>
      </c>
      <c r="F227" s="18" t="s">
        <v>154</v>
      </c>
      <c r="G227" s="12">
        <v>444243</v>
      </c>
      <c r="H227" s="12">
        <v>0</v>
      </c>
      <c r="I227" s="12">
        <v>0</v>
      </c>
    </row>
    <row r="228" spans="1:9" ht="26.25">
      <c r="A228" s="188" t="s">
        <v>253</v>
      </c>
      <c r="B228" s="23" t="s">
        <v>793</v>
      </c>
      <c r="C228" s="17" t="s">
        <v>107</v>
      </c>
      <c r="D228" s="24" t="s">
        <v>142</v>
      </c>
      <c r="E228" s="20" t="s">
        <v>237</v>
      </c>
      <c r="F228" s="17"/>
      <c r="G228" s="33">
        <f>SUM(G229+G233)</f>
        <v>40000</v>
      </c>
      <c r="H228" s="33">
        <f>SUM(H229+H233)</f>
        <v>40000</v>
      </c>
      <c r="I228" s="33">
        <f>SUM(I229+I233)</f>
        <v>0</v>
      </c>
    </row>
    <row r="229" spans="1:9" ht="29.25" customHeight="1">
      <c r="A229" s="148" t="s">
        <v>238</v>
      </c>
      <c r="B229" s="23" t="s">
        <v>793</v>
      </c>
      <c r="C229" s="18" t="s">
        <v>107</v>
      </c>
      <c r="D229" s="23" t="s">
        <v>142</v>
      </c>
      <c r="E229" s="21" t="s">
        <v>239</v>
      </c>
      <c r="F229" s="18"/>
      <c r="G229" s="12">
        <f aca="true" t="shared" si="23" ref="G229:I231">SUM(G230)</f>
        <v>20000</v>
      </c>
      <c r="H229" s="12">
        <f t="shared" si="23"/>
        <v>20000</v>
      </c>
      <c r="I229" s="12">
        <f t="shared" si="23"/>
        <v>0</v>
      </c>
    </row>
    <row r="230" spans="1:9" ht="18" customHeight="1">
      <c r="A230" s="148" t="s">
        <v>240</v>
      </c>
      <c r="B230" s="23" t="s">
        <v>793</v>
      </c>
      <c r="C230" s="18" t="s">
        <v>107</v>
      </c>
      <c r="D230" s="23" t="s">
        <v>142</v>
      </c>
      <c r="E230" s="21" t="s">
        <v>241</v>
      </c>
      <c r="F230" s="18"/>
      <c r="G230" s="12">
        <f t="shared" si="23"/>
        <v>20000</v>
      </c>
      <c r="H230" s="12">
        <f t="shared" si="23"/>
        <v>20000</v>
      </c>
      <c r="I230" s="12">
        <f t="shared" si="23"/>
        <v>0</v>
      </c>
    </row>
    <row r="231" spans="1:9" ht="29.25" customHeight="1">
      <c r="A231" s="92" t="s">
        <v>13</v>
      </c>
      <c r="B231" s="23" t="s">
        <v>793</v>
      </c>
      <c r="C231" s="18" t="s">
        <v>107</v>
      </c>
      <c r="D231" s="23" t="s">
        <v>142</v>
      </c>
      <c r="E231" s="21" t="s">
        <v>22</v>
      </c>
      <c r="F231" s="18"/>
      <c r="G231" s="12">
        <f t="shared" si="23"/>
        <v>20000</v>
      </c>
      <c r="H231" s="12">
        <f t="shared" si="23"/>
        <v>20000</v>
      </c>
      <c r="I231" s="12">
        <f t="shared" si="23"/>
        <v>0</v>
      </c>
    </row>
    <row r="232" spans="1:9" ht="26.25">
      <c r="A232" s="148" t="s">
        <v>65</v>
      </c>
      <c r="B232" s="23" t="s">
        <v>793</v>
      </c>
      <c r="C232" s="18" t="s">
        <v>107</v>
      </c>
      <c r="D232" s="23" t="s">
        <v>142</v>
      </c>
      <c r="E232" s="21" t="s">
        <v>23</v>
      </c>
      <c r="F232" s="18" t="s">
        <v>103</v>
      </c>
      <c r="G232" s="12">
        <v>20000</v>
      </c>
      <c r="H232" s="12">
        <v>20000</v>
      </c>
      <c r="I232" s="131">
        <v>0</v>
      </c>
    </row>
    <row r="233" spans="1:9" ht="39">
      <c r="A233" s="148" t="s">
        <v>242</v>
      </c>
      <c r="B233" s="23" t="s">
        <v>793</v>
      </c>
      <c r="C233" s="18" t="s">
        <v>107</v>
      </c>
      <c r="D233" s="23" t="s">
        <v>142</v>
      </c>
      <c r="E233" s="21" t="s">
        <v>243</v>
      </c>
      <c r="F233" s="18"/>
      <c r="G233" s="12">
        <f>SUM(G235)</f>
        <v>20000</v>
      </c>
      <c r="H233" s="12">
        <f>SUM(H235)</f>
        <v>20000</v>
      </c>
      <c r="I233" s="12">
        <f>SUM(I235)</f>
        <v>0</v>
      </c>
    </row>
    <row r="234" spans="1:9" ht="18" customHeight="1">
      <c r="A234" s="148" t="s">
        <v>244</v>
      </c>
      <c r="B234" s="23" t="s">
        <v>793</v>
      </c>
      <c r="C234" s="18" t="s">
        <v>107</v>
      </c>
      <c r="D234" s="23" t="s">
        <v>142</v>
      </c>
      <c r="E234" s="21" t="s">
        <v>245</v>
      </c>
      <c r="F234" s="18"/>
      <c r="G234" s="12">
        <f aca="true" t="shared" si="24" ref="G234:I235">SUM(G235)</f>
        <v>20000</v>
      </c>
      <c r="H234" s="12">
        <f t="shared" si="24"/>
        <v>20000</v>
      </c>
      <c r="I234" s="12">
        <f t="shared" si="24"/>
        <v>0</v>
      </c>
    </row>
    <row r="235" spans="1:9" ht="26.25">
      <c r="A235" s="92" t="s">
        <v>144</v>
      </c>
      <c r="B235" s="23" t="s">
        <v>793</v>
      </c>
      <c r="C235" s="18" t="s">
        <v>107</v>
      </c>
      <c r="D235" s="23" t="s">
        <v>142</v>
      </c>
      <c r="E235" s="21" t="s">
        <v>246</v>
      </c>
      <c r="F235" s="18"/>
      <c r="G235" s="12">
        <f t="shared" si="24"/>
        <v>20000</v>
      </c>
      <c r="H235" s="12">
        <f t="shared" si="24"/>
        <v>20000</v>
      </c>
      <c r="I235" s="12">
        <f t="shared" si="24"/>
        <v>0</v>
      </c>
    </row>
    <row r="236" spans="1:9" ht="18" customHeight="1">
      <c r="A236" s="148" t="s">
        <v>65</v>
      </c>
      <c r="B236" s="23" t="s">
        <v>793</v>
      </c>
      <c r="C236" s="18" t="s">
        <v>107</v>
      </c>
      <c r="D236" s="23" t="s">
        <v>142</v>
      </c>
      <c r="E236" s="21" t="s">
        <v>247</v>
      </c>
      <c r="F236" s="18" t="s">
        <v>103</v>
      </c>
      <c r="G236" s="12">
        <v>20000</v>
      </c>
      <c r="H236" s="12">
        <v>20000</v>
      </c>
      <c r="I236" s="131">
        <v>0</v>
      </c>
    </row>
    <row r="237" spans="1:9" ht="14.25">
      <c r="A237" s="121" t="s">
        <v>132</v>
      </c>
      <c r="B237" s="23" t="s">
        <v>793</v>
      </c>
      <c r="C237" s="17" t="s">
        <v>107</v>
      </c>
      <c r="D237" s="24" t="s">
        <v>142</v>
      </c>
      <c r="E237" s="20" t="s">
        <v>196</v>
      </c>
      <c r="F237" s="18"/>
      <c r="G237" s="33">
        <f>SUM(G238)</f>
        <v>0</v>
      </c>
      <c r="H237" s="33">
        <f>SUM(H238)</f>
        <v>0</v>
      </c>
      <c r="I237" s="33">
        <f>SUM(I238)</f>
        <v>40000</v>
      </c>
    </row>
    <row r="238" spans="1:9" ht="13.5" customHeight="1">
      <c r="A238" s="92" t="s">
        <v>133</v>
      </c>
      <c r="B238" s="23" t="s">
        <v>793</v>
      </c>
      <c r="C238" s="18" t="s">
        <v>107</v>
      </c>
      <c r="D238" s="23" t="s">
        <v>142</v>
      </c>
      <c r="E238" s="21" t="s">
        <v>216</v>
      </c>
      <c r="F238" s="18"/>
      <c r="G238" s="12">
        <f>SUM(G239+G241)</f>
        <v>0</v>
      </c>
      <c r="H238" s="12">
        <f>SUM(H239+H241)</f>
        <v>0</v>
      </c>
      <c r="I238" s="12">
        <f>SUM(I239+I241)</f>
        <v>40000</v>
      </c>
    </row>
    <row r="239" spans="1:9" ht="27" customHeight="1">
      <c r="A239" s="92" t="s">
        <v>13</v>
      </c>
      <c r="B239" s="23" t="s">
        <v>793</v>
      </c>
      <c r="C239" s="18" t="s">
        <v>107</v>
      </c>
      <c r="D239" s="23" t="s">
        <v>142</v>
      </c>
      <c r="E239" s="21" t="s">
        <v>843</v>
      </c>
      <c r="F239" s="18"/>
      <c r="G239" s="12">
        <f>SUM(G240)</f>
        <v>0</v>
      </c>
      <c r="H239" s="12">
        <f>SUM(H240)</f>
        <v>0</v>
      </c>
      <c r="I239" s="12">
        <f>SUM(I240)</f>
        <v>20000</v>
      </c>
    </row>
    <row r="240" spans="1:9" ht="16.5" customHeight="1">
      <c r="A240" s="148" t="s">
        <v>65</v>
      </c>
      <c r="B240" s="23" t="s">
        <v>793</v>
      </c>
      <c r="C240" s="18" t="s">
        <v>107</v>
      </c>
      <c r="D240" s="23" t="s">
        <v>142</v>
      </c>
      <c r="E240" s="21" t="s">
        <v>843</v>
      </c>
      <c r="F240" s="18" t="s">
        <v>103</v>
      </c>
      <c r="G240" s="12">
        <v>0</v>
      </c>
      <c r="H240" s="12">
        <v>0</v>
      </c>
      <c r="I240" s="12">
        <v>20000</v>
      </c>
    </row>
    <row r="241" spans="1:9" ht="26.25">
      <c r="A241" s="92" t="s">
        <v>144</v>
      </c>
      <c r="B241" s="49" t="s">
        <v>793</v>
      </c>
      <c r="C241" s="18" t="s">
        <v>107</v>
      </c>
      <c r="D241" s="23" t="s">
        <v>142</v>
      </c>
      <c r="E241" s="21" t="s">
        <v>844</v>
      </c>
      <c r="F241" s="18"/>
      <c r="G241" s="12">
        <f>SUM(G242)</f>
        <v>0</v>
      </c>
      <c r="H241" s="12">
        <f>SUM(H242)</f>
        <v>0</v>
      </c>
      <c r="I241" s="12">
        <f>SUM(I242)</f>
        <v>20000</v>
      </c>
    </row>
    <row r="242" spans="1:9" ht="26.25">
      <c r="A242" s="148" t="s">
        <v>65</v>
      </c>
      <c r="B242" s="23" t="s">
        <v>793</v>
      </c>
      <c r="C242" s="18" t="s">
        <v>107</v>
      </c>
      <c r="D242" s="23" t="s">
        <v>142</v>
      </c>
      <c r="E242" s="21" t="s">
        <v>844</v>
      </c>
      <c r="F242" s="18" t="s">
        <v>103</v>
      </c>
      <c r="G242" s="12">
        <v>0</v>
      </c>
      <c r="H242" s="12">
        <v>0</v>
      </c>
      <c r="I242" s="12">
        <v>20000</v>
      </c>
    </row>
    <row r="243" spans="1:9" ht="17.25" customHeight="1">
      <c r="A243" s="187" t="s">
        <v>170</v>
      </c>
      <c r="B243" s="23" t="s">
        <v>793</v>
      </c>
      <c r="C243" s="43" t="s">
        <v>171</v>
      </c>
      <c r="D243" s="49"/>
      <c r="E243" s="46"/>
      <c r="F243" s="43"/>
      <c r="G243" s="44">
        <f>SUM(G244+G257)</f>
        <v>18251334.57</v>
      </c>
      <c r="H243" s="44">
        <f>SUM(H244+H257)</f>
        <v>0</v>
      </c>
      <c r="I243" s="44">
        <f>SUM(I244+I257)</f>
        <v>0</v>
      </c>
    </row>
    <row r="244" spans="1:9" ht="18.75" customHeight="1">
      <c r="A244" s="188" t="s">
        <v>172</v>
      </c>
      <c r="B244" s="23" t="s">
        <v>793</v>
      </c>
      <c r="C244" s="17" t="s">
        <v>171</v>
      </c>
      <c r="D244" s="24" t="s">
        <v>99</v>
      </c>
      <c r="E244" s="20"/>
      <c r="F244" s="17"/>
      <c r="G244" s="33">
        <f aca="true" t="shared" si="25" ref="G244:I245">SUM(G245)</f>
        <v>17621724.57</v>
      </c>
      <c r="H244" s="33">
        <f t="shared" si="25"/>
        <v>0</v>
      </c>
      <c r="I244" s="33">
        <f t="shared" si="25"/>
        <v>0</v>
      </c>
    </row>
    <row r="245" spans="1:9" ht="29.25" customHeight="1">
      <c r="A245" s="188" t="s">
        <v>355</v>
      </c>
      <c r="B245" s="23" t="s">
        <v>793</v>
      </c>
      <c r="C245" s="17" t="s">
        <v>171</v>
      </c>
      <c r="D245" s="24" t="s">
        <v>99</v>
      </c>
      <c r="E245" s="20" t="s">
        <v>14</v>
      </c>
      <c r="F245" s="17"/>
      <c r="G245" s="33">
        <f t="shared" si="25"/>
        <v>17621724.57</v>
      </c>
      <c r="H245" s="33">
        <f t="shared" si="25"/>
        <v>0</v>
      </c>
      <c r="I245" s="33">
        <f t="shared" si="25"/>
        <v>0</v>
      </c>
    </row>
    <row r="246" spans="1:9" ht="66">
      <c r="A246" s="148" t="s">
        <v>15</v>
      </c>
      <c r="B246" s="23" t="s">
        <v>793</v>
      </c>
      <c r="C246" s="18" t="s">
        <v>171</v>
      </c>
      <c r="D246" s="23" t="s">
        <v>99</v>
      </c>
      <c r="E246" s="21" t="s">
        <v>16</v>
      </c>
      <c r="F246" s="18"/>
      <c r="G246" s="12">
        <f>SUM(G254+G247)</f>
        <v>17621724.57</v>
      </c>
      <c r="H246" s="12">
        <f>SUM(H254+H247)</f>
        <v>0</v>
      </c>
      <c r="I246" s="12">
        <f>SUM(I254+I247)</f>
        <v>0</v>
      </c>
    </row>
    <row r="247" spans="1:9" ht="15.75" customHeight="1">
      <c r="A247" s="148" t="s">
        <v>18</v>
      </c>
      <c r="B247" s="23" t="s">
        <v>793</v>
      </c>
      <c r="C247" s="18" t="s">
        <v>171</v>
      </c>
      <c r="D247" s="23" t="s">
        <v>99</v>
      </c>
      <c r="E247" s="21" t="s">
        <v>17</v>
      </c>
      <c r="F247" s="18"/>
      <c r="G247" s="12">
        <f>SUM(G248+G250+G252)</f>
        <v>13363634.57</v>
      </c>
      <c r="H247" s="12">
        <f>SUM(H250+H252)</f>
        <v>0</v>
      </c>
      <c r="I247" s="12">
        <f>SUM(I250+I252)</f>
        <v>0</v>
      </c>
    </row>
    <row r="248" spans="1:9" ht="26.25">
      <c r="A248" s="148" t="s">
        <v>862</v>
      </c>
      <c r="B248" s="23" t="s">
        <v>793</v>
      </c>
      <c r="C248" s="18" t="s">
        <v>171</v>
      </c>
      <c r="D248" s="23" t="s">
        <v>99</v>
      </c>
      <c r="E248" s="21" t="s">
        <v>861</v>
      </c>
      <c r="F248" s="18"/>
      <c r="G248" s="12">
        <f>SUM(G249)</f>
        <v>3937970</v>
      </c>
      <c r="H248" s="12">
        <f>SUM(H249)</f>
        <v>0</v>
      </c>
      <c r="I248" s="12">
        <f>SUM(I249)</f>
        <v>0</v>
      </c>
    </row>
    <row r="249" spans="1:9" ht="26.25">
      <c r="A249" s="148" t="s">
        <v>173</v>
      </c>
      <c r="B249" s="23" t="s">
        <v>793</v>
      </c>
      <c r="C249" s="18" t="s">
        <v>171</v>
      </c>
      <c r="D249" s="23" t="s">
        <v>99</v>
      </c>
      <c r="E249" s="21" t="s">
        <v>861</v>
      </c>
      <c r="F249" s="18" t="s">
        <v>86</v>
      </c>
      <c r="G249" s="12">
        <v>3937970</v>
      </c>
      <c r="H249" s="12">
        <v>0</v>
      </c>
      <c r="I249" s="12">
        <v>0</v>
      </c>
    </row>
    <row r="250" spans="1:9" ht="29.25" customHeight="1">
      <c r="A250" s="148" t="s">
        <v>342</v>
      </c>
      <c r="B250" s="23" t="s">
        <v>793</v>
      </c>
      <c r="C250" s="18" t="s">
        <v>171</v>
      </c>
      <c r="D250" s="23" t="s">
        <v>99</v>
      </c>
      <c r="E250" s="21" t="s">
        <v>341</v>
      </c>
      <c r="F250" s="18"/>
      <c r="G250" s="12">
        <f>SUM(G251)</f>
        <v>8465070.57</v>
      </c>
      <c r="H250" s="12">
        <f>SUM(H251)</f>
        <v>0</v>
      </c>
      <c r="I250" s="12">
        <f>SUM(I251)</f>
        <v>0</v>
      </c>
    </row>
    <row r="251" spans="1:9" ht="12.75" customHeight="1">
      <c r="A251" s="148" t="s">
        <v>173</v>
      </c>
      <c r="B251" s="23" t="s">
        <v>793</v>
      </c>
      <c r="C251" s="18" t="s">
        <v>171</v>
      </c>
      <c r="D251" s="23" t="s">
        <v>99</v>
      </c>
      <c r="E251" s="21" t="s">
        <v>341</v>
      </c>
      <c r="F251" s="18" t="s">
        <v>86</v>
      </c>
      <c r="G251" s="12">
        <v>8465070.57</v>
      </c>
      <c r="H251" s="291">
        <v>0</v>
      </c>
      <c r="I251" s="291">
        <v>0</v>
      </c>
    </row>
    <row r="252" spans="1:9" ht="26.25">
      <c r="A252" s="148" t="s">
        <v>480</v>
      </c>
      <c r="B252" s="23" t="s">
        <v>793</v>
      </c>
      <c r="C252" s="18" t="s">
        <v>171</v>
      </c>
      <c r="D252" s="23" t="s">
        <v>99</v>
      </c>
      <c r="E252" s="21" t="s">
        <v>479</v>
      </c>
      <c r="F252" s="18"/>
      <c r="G252" s="12">
        <f>SUM(G253)</f>
        <v>960594</v>
      </c>
      <c r="H252" s="12">
        <f>SUM(H253)</f>
        <v>0</v>
      </c>
      <c r="I252" s="12">
        <f>SUM(I253)</f>
        <v>0</v>
      </c>
    </row>
    <row r="253" spans="1:9" ht="29.25" customHeight="1">
      <c r="A253" s="148" t="s">
        <v>173</v>
      </c>
      <c r="B253" s="23" t="s">
        <v>793</v>
      </c>
      <c r="C253" s="18" t="s">
        <v>171</v>
      </c>
      <c r="D253" s="23" t="s">
        <v>99</v>
      </c>
      <c r="E253" s="21" t="s">
        <v>479</v>
      </c>
      <c r="F253" s="18" t="s">
        <v>86</v>
      </c>
      <c r="G253" s="12">
        <v>960594</v>
      </c>
      <c r="H253" s="291">
        <v>0</v>
      </c>
      <c r="I253" s="291">
        <v>0</v>
      </c>
    </row>
    <row r="254" spans="1:9" ht="52.5">
      <c r="A254" s="148" t="s">
        <v>476</v>
      </c>
      <c r="B254" s="23" t="s">
        <v>793</v>
      </c>
      <c r="C254" s="18" t="s">
        <v>171</v>
      </c>
      <c r="D254" s="23" t="s">
        <v>99</v>
      </c>
      <c r="E254" s="21" t="s">
        <v>31</v>
      </c>
      <c r="F254" s="18"/>
      <c r="G254" s="12">
        <f aca="true" t="shared" si="26" ref="G254:I255">SUM(G255)</f>
        <v>4258090</v>
      </c>
      <c r="H254" s="12">
        <f t="shared" si="26"/>
        <v>0</v>
      </c>
      <c r="I254" s="12">
        <f t="shared" si="26"/>
        <v>0</v>
      </c>
    </row>
    <row r="255" spans="1:9" ht="26.25">
      <c r="A255" s="148" t="s">
        <v>33</v>
      </c>
      <c r="B255" s="23" t="s">
        <v>793</v>
      </c>
      <c r="C255" s="18" t="s">
        <v>171</v>
      </c>
      <c r="D255" s="23" t="s">
        <v>99</v>
      </c>
      <c r="E255" s="21" t="s">
        <v>32</v>
      </c>
      <c r="F255" s="18"/>
      <c r="G255" s="12">
        <f t="shared" si="26"/>
        <v>4258090</v>
      </c>
      <c r="H255" s="285">
        <f t="shared" si="26"/>
        <v>0</v>
      </c>
      <c r="I255" s="285">
        <f t="shared" si="26"/>
        <v>0</v>
      </c>
    </row>
    <row r="256" spans="1:9" s="15" customFormat="1" ht="14.25">
      <c r="A256" s="148" t="s">
        <v>108</v>
      </c>
      <c r="B256" s="298" t="s">
        <v>793</v>
      </c>
      <c r="C256" s="18" t="s">
        <v>171</v>
      </c>
      <c r="D256" s="23" t="s">
        <v>99</v>
      </c>
      <c r="E256" s="21" t="s">
        <v>32</v>
      </c>
      <c r="F256" s="18" t="s">
        <v>154</v>
      </c>
      <c r="G256" s="12">
        <v>4258090</v>
      </c>
      <c r="H256" s="131">
        <v>0</v>
      </c>
      <c r="I256" s="131">
        <v>0</v>
      </c>
    </row>
    <row r="257" spans="1:9" ht="14.25">
      <c r="A257" s="188" t="s">
        <v>34</v>
      </c>
      <c r="B257" s="23" t="s">
        <v>793</v>
      </c>
      <c r="C257" s="17" t="s">
        <v>171</v>
      </c>
      <c r="D257" s="24" t="s">
        <v>171</v>
      </c>
      <c r="E257" s="21"/>
      <c r="F257" s="18"/>
      <c r="G257" s="33">
        <f>SUM(G258)</f>
        <v>629610</v>
      </c>
      <c r="H257" s="33">
        <f>SUM(H258)</f>
        <v>0</v>
      </c>
      <c r="I257" s="33">
        <f>SUM(I258)</f>
        <v>0</v>
      </c>
    </row>
    <row r="258" spans="1:9" ht="45" customHeight="1">
      <c r="A258" s="188" t="s">
        <v>19</v>
      </c>
      <c r="B258" s="23" t="s">
        <v>793</v>
      </c>
      <c r="C258" s="17" t="s">
        <v>171</v>
      </c>
      <c r="D258" s="24" t="s">
        <v>171</v>
      </c>
      <c r="E258" s="20" t="s">
        <v>14</v>
      </c>
      <c r="F258" s="17"/>
      <c r="G258" s="33">
        <f>SUM(G259+G263)</f>
        <v>629610</v>
      </c>
      <c r="H258" s="33">
        <f>SUM(H259+H263)</f>
        <v>0</v>
      </c>
      <c r="I258" s="33">
        <f>SUM(I259+I263)</f>
        <v>0</v>
      </c>
    </row>
    <row r="259" spans="1:9" ht="29.25" customHeight="1">
      <c r="A259" s="148" t="s">
        <v>21</v>
      </c>
      <c r="B259" s="23" t="s">
        <v>793</v>
      </c>
      <c r="C259" s="18" t="s">
        <v>171</v>
      </c>
      <c r="D259" s="23" t="s">
        <v>171</v>
      </c>
      <c r="E259" s="21" t="s">
        <v>20</v>
      </c>
      <c r="F259" s="18"/>
      <c r="G259" s="12">
        <f aca="true" t="shared" si="27" ref="G259:I261">SUM(G260)</f>
        <v>138700</v>
      </c>
      <c r="H259" s="12">
        <f t="shared" si="27"/>
        <v>0</v>
      </c>
      <c r="I259" s="12">
        <f t="shared" si="27"/>
        <v>0</v>
      </c>
    </row>
    <row r="260" spans="1:9" ht="105">
      <c r="A260" s="148" t="s">
        <v>474</v>
      </c>
      <c r="B260" s="23" t="s">
        <v>793</v>
      </c>
      <c r="C260" s="18" t="s">
        <v>171</v>
      </c>
      <c r="D260" s="23" t="s">
        <v>171</v>
      </c>
      <c r="E260" s="21" t="s">
        <v>30</v>
      </c>
      <c r="F260" s="18"/>
      <c r="G260" s="12">
        <f t="shared" si="27"/>
        <v>138700</v>
      </c>
      <c r="H260" s="12">
        <f t="shared" si="27"/>
        <v>0</v>
      </c>
      <c r="I260" s="12">
        <f t="shared" si="27"/>
        <v>0</v>
      </c>
    </row>
    <row r="261" spans="1:9" ht="26.25">
      <c r="A261" s="148" t="s">
        <v>49</v>
      </c>
      <c r="B261" s="23" t="s">
        <v>793</v>
      </c>
      <c r="C261" s="18" t="s">
        <v>171</v>
      </c>
      <c r="D261" s="23" t="s">
        <v>171</v>
      </c>
      <c r="E261" s="21" t="s">
        <v>36</v>
      </c>
      <c r="F261" s="18"/>
      <c r="G261" s="12">
        <f t="shared" si="27"/>
        <v>138700</v>
      </c>
      <c r="H261" s="12">
        <f t="shared" si="27"/>
        <v>0</v>
      </c>
      <c r="I261" s="12">
        <f t="shared" si="27"/>
        <v>0</v>
      </c>
    </row>
    <row r="262" spans="1:9" ht="14.25">
      <c r="A262" s="148" t="s">
        <v>108</v>
      </c>
      <c r="B262" s="23" t="s">
        <v>793</v>
      </c>
      <c r="C262" s="18" t="s">
        <v>171</v>
      </c>
      <c r="D262" s="23" t="s">
        <v>171</v>
      </c>
      <c r="E262" s="21" t="s">
        <v>36</v>
      </c>
      <c r="F262" s="18" t="s">
        <v>154</v>
      </c>
      <c r="G262" s="12">
        <v>138700</v>
      </c>
      <c r="H262" s="131">
        <v>0</v>
      </c>
      <c r="I262" s="131">
        <v>0</v>
      </c>
    </row>
    <row r="263" spans="1:9" s="13" customFormat="1" ht="66">
      <c r="A263" s="148" t="s">
        <v>15</v>
      </c>
      <c r="B263" s="23" t="s">
        <v>793</v>
      </c>
      <c r="C263" s="18" t="s">
        <v>171</v>
      </c>
      <c r="D263" s="23" t="s">
        <v>171</v>
      </c>
      <c r="E263" s="21" t="s">
        <v>16</v>
      </c>
      <c r="F263" s="18"/>
      <c r="G263" s="12">
        <f aca="true" t="shared" si="28" ref="G263:I265">SUM(G264)</f>
        <v>490910</v>
      </c>
      <c r="H263" s="12">
        <f t="shared" si="28"/>
        <v>0</v>
      </c>
      <c r="I263" s="12">
        <f t="shared" si="28"/>
        <v>0</v>
      </c>
    </row>
    <row r="264" spans="1:9" s="13" customFormat="1" ht="12.75" customHeight="1">
      <c r="A264" s="148" t="s">
        <v>476</v>
      </c>
      <c r="B264" s="23" t="s">
        <v>793</v>
      </c>
      <c r="C264" s="18" t="s">
        <v>171</v>
      </c>
      <c r="D264" s="23" t="s">
        <v>171</v>
      </c>
      <c r="E264" s="21" t="s">
        <v>31</v>
      </c>
      <c r="F264" s="18"/>
      <c r="G264" s="12">
        <f t="shared" si="28"/>
        <v>490910</v>
      </c>
      <c r="H264" s="12">
        <f t="shared" si="28"/>
        <v>0</v>
      </c>
      <c r="I264" s="12">
        <f t="shared" si="28"/>
        <v>0</v>
      </c>
    </row>
    <row r="265" spans="1:9" s="13" customFormat="1" ht="26.25">
      <c r="A265" s="148" t="s">
        <v>49</v>
      </c>
      <c r="B265" s="299" t="s">
        <v>793</v>
      </c>
      <c r="C265" s="18" t="s">
        <v>171</v>
      </c>
      <c r="D265" s="23" t="s">
        <v>171</v>
      </c>
      <c r="E265" s="21" t="s">
        <v>37</v>
      </c>
      <c r="F265" s="18"/>
      <c r="G265" s="12">
        <f t="shared" si="28"/>
        <v>490910</v>
      </c>
      <c r="H265" s="12">
        <f t="shared" si="28"/>
        <v>0</v>
      </c>
      <c r="I265" s="12">
        <f t="shared" si="28"/>
        <v>0</v>
      </c>
    </row>
    <row r="266" spans="1:9" s="13" customFormat="1" ht="14.25">
      <c r="A266" s="148" t="s">
        <v>108</v>
      </c>
      <c r="B266" s="23" t="s">
        <v>793</v>
      </c>
      <c r="C266" s="18" t="s">
        <v>171</v>
      </c>
      <c r="D266" s="23" t="s">
        <v>171</v>
      </c>
      <c r="E266" s="21" t="s">
        <v>37</v>
      </c>
      <c r="F266" s="18" t="s">
        <v>154</v>
      </c>
      <c r="G266" s="12">
        <v>490910</v>
      </c>
      <c r="H266" s="131">
        <v>0</v>
      </c>
      <c r="I266" s="131">
        <v>0</v>
      </c>
    </row>
    <row r="267" spans="1:9" s="13" customFormat="1" ht="14.25">
      <c r="A267" s="196" t="s">
        <v>777</v>
      </c>
      <c r="B267" s="23" t="s">
        <v>793</v>
      </c>
      <c r="C267" s="197" t="s">
        <v>155</v>
      </c>
      <c r="D267" s="198"/>
      <c r="E267" s="199"/>
      <c r="F267" s="200"/>
      <c r="G267" s="201">
        <f aca="true" t="shared" si="29" ref="G267:I268">SUM(G268)</f>
        <v>28473080.89</v>
      </c>
      <c r="H267" s="201">
        <f t="shared" si="29"/>
        <v>23956300</v>
      </c>
      <c r="I267" s="201">
        <f t="shared" si="29"/>
        <v>23956300</v>
      </c>
    </row>
    <row r="268" spans="1:9" ht="14.25">
      <c r="A268" s="148" t="s">
        <v>778</v>
      </c>
      <c r="B268" s="23" t="s">
        <v>793</v>
      </c>
      <c r="C268" s="18" t="s">
        <v>155</v>
      </c>
      <c r="D268" s="23" t="s">
        <v>171</v>
      </c>
      <c r="E268" s="21"/>
      <c r="F268" s="18"/>
      <c r="G268" s="12">
        <f t="shared" si="29"/>
        <v>28473080.89</v>
      </c>
      <c r="H268" s="12">
        <f t="shared" si="29"/>
        <v>23956300</v>
      </c>
      <c r="I268" s="12">
        <f t="shared" si="29"/>
        <v>23956300</v>
      </c>
    </row>
    <row r="269" spans="1:9" ht="26.25">
      <c r="A269" s="148" t="s">
        <v>938</v>
      </c>
      <c r="B269" s="23" t="s">
        <v>793</v>
      </c>
      <c r="C269" s="18" t="s">
        <v>155</v>
      </c>
      <c r="D269" s="23" t="s">
        <v>171</v>
      </c>
      <c r="E269" s="21" t="s">
        <v>881</v>
      </c>
      <c r="F269" s="18"/>
      <c r="G269" s="12">
        <f>SUM(G271)</f>
        <v>28473080.89</v>
      </c>
      <c r="H269" s="12">
        <f>SUM(H271)</f>
        <v>23956300</v>
      </c>
      <c r="I269" s="12">
        <f>SUM(I271)</f>
        <v>23956300</v>
      </c>
    </row>
    <row r="270" spans="1:9" ht="15" customHeight="1">
      <c r="A270" s="148" t="s">
        <v>939</v>
      </c>
      <c r="B270" s="23" t="s">
        <v>793</v>
      </c>
      <c r="C270" s="18" t="s">
        <v>155</v>
      </c>
      <c r="D270" s="23" t="s">
        <v>171</v>
      </c>
      <c r="E270" s="21" t="s">
        <v>1028</v>
      </c>
      <c r="F270" s="18"/>
      <c r="G270" s="12">
        <v>28473080.89</v>
      </c>
      <c r="H270" s="12">
        <v>23956300</v>
      </c>
      <c r="I270" s="12">
        <v>23956300</v>
      </c>
    </row>
    <row r="271" spans="1:9" ht="15.75" customHeight="1">
      <c r="A271" s="148" t="s">
        <v>940</v>
      </c>
      <c r="B271" s="23" t="s">
        <v>793</v>
      </c>
      <c r="C271" s="18" t="s">
        <v>155</v>
      </c>
      <c r="D271" s="23" t="s">
        <v>171</v>
      </c>
      <c r="E271" s="21" t="s">
        <v>882</v>
      </c>
      <c r="F271" s="18"/>
      <c r="G271" s="12">
        <f>SUM(G272+G274)</f>
        <v>28473080.89</v>
      </c>
      <c r="H271" s="12">
        <f>SUM(H272+H274)</f>
        <v>23956300</v>
      </c>
      <c r="I271" s="12">
        <f>SUM(I272+I274)</f>
        <v>23956300</v>
      </c>
    </row>
    <row r="272" spans="1:9" s="14" customFormat="1" ht="26.25">
      <c r="A272" s="148" t="s">
        <v>779</v>
      </c>
      <c r="B272" s="23" t="s">
        <v>793</v>
      </c>
      <c r="C272" s="18" t="s">
        <v>155</v>
      </c>
      <c r="D272" s="23" t="s">
        <v>171</v>
      </c>
      <c r="E272" s="21" t="s">
        <v>936</v>
      </c>
      <c r="F272" s="18"/>
      <c r="G272" s="12">
        <f>SUM(G273)</f>
        <v>23473080.89</v>
      </c>
      <c r="H272" s="12">
        <f>SUM(H273)</f>
        <v>18956300</v>
      </c>
      <c r="I272" s="12">
        <f>SUM(I273)</f>
        <v>18956300</v>
      </c>
    </row>
    <row r="273" spans="1:9" ht="26.25">
      <c r="A273" s="148" t="s">
        <v>65</v>
      </c>
      <c r="B273" s="23" t="s">
        <v>793</v>
      </c>
      <c r="C273" s="18" t="s">
        <v>155</v>
      </c>
      <c r="D273" s="23" t="s">
        <v>171</v>
      </c>
      <c r="E273" s="21" t="s">
        <v>936</v>
      </c>
      <c r="F273" s="18" t="s">
        <v>103</v>
      </c>
      <c r="G273" s="12">
        <v>23473080.89</v>
      </c>
      <c r="H273" s="128">
        <v>18956300</v>
      </c>
      <c r="I273" s="128">
        <v>18956300</v>
      </c>
    </row>
    <row r="274" spans="1:9" ht="22.5" customHeight="1">
      <c r="A274" s="148" t="s">
        <v>871</v>
      </c>
      <c r="B274" s="48" t="s">
        <v>793</v>
      </c>
      <c r="C274" s="18" t="s">
        <v>155</v>
      </c>
      <c r="D274" s="23" t="s">
        <v>171</v>
      </c>
      <c r="E274" s="21" t="s">
        <v>937</v>
      </c>
      <c r="F274" s="18"/>
      <c r="G274" s="12">
        <f>SUM(G275)</f>
        <v>5000000</v>
      </c>
      <c r="H274" s="12">
        <f>SUM(H275)</f>
        <v>5000000</v>
      </c>
      <c r="I274" s="12">
        <f>SUM(I275)</f>
        <v>5000000</v>
      </c>
    </row>
    <row r="275" spans="1:9" ht="26.25">
      <c r="A275" s="148" t="s">
        <v>65</v>
      </c>
      <c r="B275" s="23" t="s">
        <v>793</v>
      </c>
      <c r="C275" s="18" t="s">
        <v>155</v>
      </c>
      <c r="D275" s="23" t="s">
        <v>171</v>
      </c>
      <c r="E275" s="21" t="s">
        <v>937</v>
      </c>
      <c r="F275" s="18" t="s">
        <v>103</v>
      </c>
      <c r="G275" s="12">
        <v>5000000</v>
      </c>
      <c r="H275" s="12">
        <v>5000000</v>
      </c>
      <c r="I275" s="12">
        <v>5000000</v>
      </c>
    </row>
    <row r="276" spans="1:9" ht="14.25">
      <c r="A276" s="187" t="s">
        <v>112</v>
      </c>
      <c r="B276" s="23" t="s">
        <v>793</v>
      </c>
      <c r="C276" s="43" t="s">
        <v>114</v>
      </c>
      <c r="D276" s="45"/>
      <c r="E276" s="46"/>
      <c r="F276" s="47"/>
      <c r="G276" s="44">
        <f>SUM(G277+G329+G469+G476+G445)</f>
        <v>668883658.94</v>
      </c>
      <c r="H276" s="44">
        <f>SUM(H277+H329+H469+H476+H445)</f>
        <v>530055160</v>
      </c>
      <c r="I276" s="44">
        <f>SUM(I277+I329+I469+I476+I445)</f>
        <v>531770856</v>
      </c>
    </row>
    <row r="277" spans="1:9" ht="17.25" customHeight="1">
      <c r="A277" s="188" t="s">
        <v>113</v>
      </c>
      <c r="B277" s="23" t="s">
        <v>793</v>
      </c>
      <c r="C277" s="17" t="s">
        <v>114</v>
      </c>
      <c r="D277" s="17" t="s">
        <v>97</v>
      </c>
      <c r="E277" s="20"/>
      <c r="F277" s="18"/>
      <c r="G277" s="33">
        <f>SUM(G278+G304+G309)</f>
        <v>107861513.97</v>
      </c>
      <c r="H277" s="33">
        <f>SUM(H278+H304+H309)</f>
        <v>99789881</v>
      </c>
      <c r="I277" s="33">
        <f>SUM(I278+I304+I309)</f>
        <v>104789881</v>
      </c>
    </row>
    <row r="278" spans="1:9" ht="26.25">
      <c r="A278" s="188" t="s">
        <v>356</v>
      </c>
      <c r="B278" s="23" t="s">
        <v>793</v>
      </c>
      <c r="C278" s="17" t="s">
        <v>114</v>
      </c>
      <c r="D278" s="17" t="s">
        <v>97</v>
      </c>
      <c r="E278" s="20" t="s">
        <v>254</v>
      </c>
      <c r="F278" s="17"/>
      <c r="G278" s="33">
        <f>SUM(G279+G294)</f>
        <v>107845513.97</v>
      </c>
      <c r="H278" s="33">
        <f>SUM(H279+H294)</f>
        <v>99773881</v>
      </c>
      <c r="I278" s="33">
        <f>SUM(I279+I294)</f>
        <v>0</v>
      </c>
    </row>
    <row r="279" spans="1:9" ht="52.5">
      <c r="A279" s="148" t="s">
        <v>357</v>
      </c>
      <c r="B279" s="23" t="s">
        <v>793</v>
      </c>
      <c r="C279" s="18" t="s">
        <v>114</v>
      </c>
      <c r="D279" s="18" t="s">
        <v>97</v>
      </c>
      <c r="E279" s="21" t="s">
        <v>309</v>
      </c>
      <c r="F279" s="18"/>
      <c r="G279" s="12">
        <f>SUM(G280)</f>
        <v>36308934.97</v>
      </c>
      <c r="H279" s="12">
        <f>SUM(H280)</f>
        <v>24387780</v>
      </c>
      <c r="I279" s="12">
        <f>SUM(I280)</f>
        <v>0</v>
      </c>
    </row>
    <row r="280" spans="1:9" ht="41.25" customHeight="1">
      <c r="A280" s="64" t="s">
        <v>312</v>
      </c>
      <c r="B280" s="23" t="s">
        <v>793</v>
      </c>
      <c r="C280" s="29" t="s">
        <v>114</v>
      </c>
      <c r="D280" s="29" t="s">
        <v>97</v>
      </c>
      <c r="E280" s="30" t="s">
        <v>315</v>
      </c>
      <c r="F280" s="29"/>
      <c r="G280" s="12">
        <f>SUM(G281+G292+G284+G290+G286+G288)</f>
        <v>36308934.97</v>
      </c>
      <c r="H280" s="12">
        <f>SUM(H281+H292+H284+H290+H286)</f>
        <v>24387780</v>
      </c>
      <c r="I280" s="12">
        <f>SUM(I281+I292+I284+I290+I286)</f>
        <v>0</v>
      </c>
    </row>
    <row r="281" spans="1:9" ht="26.25">
      <c r="A281" s="148" t="s">
        <v>163</v>
      </c>
      <c r="B281" s="23" t="s">
        <v>793</v>
      </c>
      <c r="C281" s="18" t="s">
        <v>114</v>
      </c>
      <c r="D281" s="18" t="s">
        <v>97</v>
      </c>
      <c r="E281" s="21" t="s">
        <v>316</v>
      </c>
      <c r="F281" s="18"/>
      <c r="G281" s="12">
        <f>SUM(G282:G283)</f>
        <v>16680163</v>
      </c>
      <c r="H281" s="12">
        <f>SUM(H282:H283)</f>
        <v>14518963</v>
      </c>
      <c r="I281" s="12">
        <f>SUM(I282:I283)</f>
        <v>0</v>
      </c>
    </row>
    <row r="282" spans="1:9" ht="26.25">
      <c r="A282" s="148" t="s">
        <v>65</v>
      </c>
      <c r="B282" s="23" t="s">
        <v>793</v>
      </c>
      <c r="C282" s="18" t="s">
        <v>114</v>
      </c>
      <c r="D282" s="18" t="s">
        <v>97</v>
      </c>
      <c r="E282" s="21" t="s">
        <v>314</v>
      </c>
      <c r="F282" s="18" t="s">
        <v>103</v>
      </c>
      <c r="G282" s="12">
        <v>15869200</v>
      </c>
      <c r="H282" s="12">
        <v>13708000</v>
      </c>
      <c r="I282" s="78">
        <v>0</v>
      </c>
    </row>
    <row r="283" spans="1:9" ht="15.75" customHeight="1">
      <c r="A283" s="148" t="s">
        <v>105</v>
      </c>
      <c r="B283" s="23" t="s">
        <v>793</v>
      </c>
      <c r="C283" s="18" t="s">
        <v>114</v>
      </c>
      <c r="D283" s="18" t="s">
        <v>97</v>
      </c>
      <c r="E283" s="21" t="s">
        <v>314</v>
      </c>
      <c r="F283" s="18" t="s">
        <v>104</v>
      </c>
      <c r="G283" s="12">
        <v>810963</v>
      </c>
      <c r="H283" s="12">
        <v>810963</v>
      </c>
      <c r="I283" s="78">
        <v>0</v>
      </c>
    </row>
    <row r="284" spans="1:9" ht="39">
      <c r="A284" s="148" t="s">
        <v>483</v>
      </c>
      <c r="B284" s="23" t="s">
        <v>793</v>
      </c>
      <c r="C284" s="18" t="s">
        <v>114</v>
      </c>
      <c r="D284" s="18" t="s">
        <v>97</v>
      </c>
      <c r="E284" s="21" t="s">
        <v>484</v>
      </c>
      <c r="F284" s="18"/>
      <c r="G284" s="12">
        <f>SUM(G285)</f>
        <v>600000</v>
      </c>
      <c r="H284" s="12">
        <f>SUM(H285)</f>
        <v>600000</v>
      </c>
      <c r="I284" s="12">
        <f>SUM(I285)</f>
        <v>0</v>
      </c>
    </row>
    <row r="285" spans="1:9" ht="27.75" customHeight="1">
      <c r="A285" s="148" t="s">
        <v>65</v>
      </c>
      <c r="B285" s="23" t="s">
        <v>793</v>
      </c>
      <c r="C285" s="18" t="s">
        <v>114</v>
      </c>
      <c r="D285" s="18" t="s">
        <v>97</v>
      </c>
      <c r="E285" s="21" t="s">
        <v>484</v>
      </c>
      <c r="F285" s="18" t="s">
        <v>103</v>
      </c>
      <c r="G285" s="12">
        <v>600000</v>
      </c>
      <c r="H285" s="275">
        <v>600000</v>
      </c>
      <c r="I285" s="78">
        <v>0</v>
      </c>
    </row>
    <row r="286" spans="1:9" ht="30" customHeight="1">
      <c r="A286" s="148" t="s">
        <v>487</v>
      </c>
      <c r="B286" s="23" t="s">
        <v>793</v>
      </c>
      <c r="C286" s="18" t="s">
        <v>114</v>
      </c>
      <c r="D286" s="18" t="s">
        <v>97</v>
      </c>
      <c r="E286" s="21" t="s">
        <v>488</v>
      </c>
      <c r="F286" s="18"/>
      <c r="G286" s="12">
        <f>SUM(G287)</f>
        <v>9737152.42</v>
      </c>
      <c r="H286" s="12">
        <f>SUM(H287)</f>
        <v>9170375</v>
      </c>
      <c r="I286" s="12">
        <f>SUM(I287)</f>
        <v>0</v>
      </c>
    </row>
    <row r="287" spans="1:9" ht="28.5" customHeight="1">
      <c r="A287" s="148" t="s">
        <v>65</v>
      </c>
      <c r="B287" s="23" t="s">
        <v>793</v>
      </c>
      <c r="C287" s="18" t="s">
        <v>114</v>
      </c>
      <c r="D287" s="18" t="s">
        <v>97</v>
      </c>
      <c r="E287" s="21" t="s">
        <v>488</v>
      </c>
      <c r="F287" s="18" t="s">
        <v>103</v>
      </c>
      <c r="G287" s="12">
        <v>9737152.42</v>
      </c>
      <c r="H287" s="12">
        <v>9170375</v>
      </c>
      <c r="I287" s="131">
        <v>0</v>
      </c>
    </row>
    <row r="288" spans="1:9" ht="52.5">
      <c r="A288" s="148" t="s">
        <v>1012</v>
      </c>
      <c r="B288" s="23" t="s">
        <v>793</v>
      </c>
      <c r="C288" s="18" t="s">
        <v>114</v>
      </c>
      <c r="D288" s="18" t="s">
        <v>97</v>
      </c>
      <c r="E288" s="21" t="s">
        <v>943</v>
      </c>
      <c r="F288" s="18"/>
      <c r="G288" s="12">
        <f>SUM(G289)</f>
        <v>9192227.55</v>
      </c>
      <c r="H288" s="12">
        <v>0</v>
      </c>
      <c r="I288" s="291">
        <v>0</v>
      </c>
    </row>
    <row r="289" spans="1:9" ht="32.25" customHeight="1">
      <c r="A289" s="148" t="s">
        <v>173</v>
      </c>
      <c r="B289" s="23" t="s">
        <v>793</v>
      </c>
      <c r="C289" s="18" t="s">
        <v>114</v>
      </c>
      <c r="D289" s="18" t="s">
        <v>97</v>
      </c>
      <c r="E289" s="21" t="s">
        <v>943</v>
      </c>
      <c r="F289" s="18" t="s">
        <v>86</v>
      </c>
      <c r="G289" s="12">
        <v>9192227.55</v>
      </c>
      <c r="H289" s="12">
        <v>0</v>
      </c>
      <c r="I289" s="291">
        <v>0</v>
      </c>
    </row>
    <row r="290" spans="1:9" s="15" customFormat="1" ht="26.25">
      <c r="A290" s="92" t="s">
        <v>422</v>
      </c>
      <c r="B290" s="298" t="s">
        <v>793</v>
      </c>
      <c r="C290" s="18" t="s">
        <v>114</v>
      </c>
      <c r="D290" s="18" t="s">
        <v>97</v>
      </c>
      <c r="E290" s="21" t="s">
        <v>423</v>
      </c>
      <c r="F290" s="18"/>
      <c r="G290" s="12">
        <f>SUM(G291)</f>
        <v>12754</v>
      </c>
      <c r="H290" s="12">
        <f>SUM(H291)</f>
        <v>12754</v>
      </c>
      <c r="I290" s="12">
        <f>SUM(I291)</f>
        <v>0</v>
      </c>
    </row>
    <row r="291" spans="1:9" ht="52.5">
      <c r="A291" s="148" t="s">
        <v>159</v>
      </c>
      <c r="B291" s="23" t="s">
        <v>793</v>
      </c>
      <c r="C291" s="18" t="s">
        <v>114</v>
      </c>
      <c r="D291" s="18" t="s">
        <v>97</v>
      </c>
      <c r="E291" s="21" t="s">
        <v>423</v>
      </c>
      <c r="F291" s="18" t="s">
        <v>100</v>
      </c>
      <c r="G291" s="12">
        <v>12754</v>
      </c>
      <c r="H291" s="275">
        <v>12754</v>
      </c>
      <c r="I291" s="131">
        <v>0</v>
      </c>
    </row>
    <row r="292" spans="1:9" s="14" customFormat="1" ht="28.5" customHeight="1">
      <c r="A292" s="92" t="s">
        <v>59</v>
      </c>
      <c r="B292" s="23" t="s">
        <v>793</v>
      </c>
      <c r="C292" s="18" t="s">
        <v>114</v>
      </c>
      <c r="D292" s="18" t="s">
        <v>97</v>
      </c>
      <c r="E292" s="21" t="s">
        <v>60</v>
      </c>
      <c r="F292" s="18"/>
      <c r="G292" s="12">
        <f>SUM(G293)</f>
        <v>86638</v>
      </c>
      <c r="H292" s="12">
        <f>SUM(H293)</f>
        <v>85688</v>
      </c>
      <c r="I292" s="12">
        <f>SUM(I293)</f>
        <v>0</v>
      </c>
    </row>
    <row r="293" spans="1:9" ht="55.5" customHeight="1">
      <c r="A293" s="148" t="s">
        <v>159</v>
      </c>
      <c r="B293" s="23" t="s">
        <v>793</v>
      </c>
      <c r="C293" s="18" t="s">
        <v>114</v>
      </c>
      <c r="D293" s="18" t="s">
        <v>97</v>
      </c>
      <c r="E293" s="21" t="s">
        <v>60</v>
      </c>
      <c r="F293" s="18" t="s">
        <v>100</v>
      </c>
      <c r="G293" s="12">
        <v>86638</v>
      </c>
      <c r="H293" s="12">
        <v>85688</v>
      </c>
      <c r="I293" s="131">
        <v>0</v>
      </c>
    </row>
    <row r="294" spans="1:9" s="27" customFormat="1" ht="43.5" customHeight="1">
      <c r="A294" s="148" t="s">
        <v>393</v>
      </c>
      <c r="B294" s="23" t="s">
        <v>793</v>
      </c>
      <c r="C294" s="17" t="s">
        <v>114</v>
      </c>
      <c r="D294" s="17" t="s">
        <v>97</v>
      </c>
      <c r="E294" s="20" t="s">
        <v>255</v>
      </c>
      <c r="F294" s="18"/>
      <c r="G294" s="33">
        <f>SUM(G295)</f>
        <v>71536579</v>
      </c>
      <c r="H294" s="33">
        <f>SUM(H295)</f>
        <v>75386101</v>
      </c>
      <c r="I294" s="33">
        <f>SUM(I295)</f>
        <v>0</v>
      </c>
    </row>
    <row r="295" spans="1:9" ht="26.25">
      <c r="A295" s="148" t="s">
        <v>257</v>
      </c>
      <c r="B295" s="23" t="s">
        <v>793</v>
      </c>
      <c r="C295" s="18" t="s">
        <v>114</v>
      </c>
      <c r="D295" s="18" t="s">
        <v>97</v>
      </c>
      <c r="E295" s="21" t="s">
        <v>256</v>
      </c>
      <c r="F295" s="18"/>
      <c r="G295" s="12">
        <f>SUM(G296+G299+G301)</f>
        <v>71536579</v>
      </c>
      <c r="H295" s="12">
        <f>SUM(H296+H299+H301)</f>
        <v>75386101</v>
      </c>
      <c r="I295" s="12">
        <f>SUM(I296+I299+I301)</f>
        <v>0</v>
      </c>
    </row>
    <row r="296" spans="1:9" ht="14.25" customHeight="1">
      <c r="A296" s="92" t="s">
        <v>463</v>
      </c>
      <c r="B296" s="23" t="s">
        <v>793</v>
      </c>
      <c r="C296" s="18" t="s">
        <v>114</v>
      </c>
      <c r="D296" s="18" t="s">
        <v>97</v>
      </c>
      <c r="E296" s="21" t="s">
        <v>307</v>
      </c>
      <c r="F296" s="18"/>
      <c r="G296" s="12">
        <f>SUM(G297:G298)</f>
        <v>46151473</v>
      </c>
      <c r="H296" s="12">
        <f>SUM(H297:H298)</f>
        <v>51592101</v>
      </c>
      <c r="I296" s="12">
        <f>SUM(I297:I298)</f>
        <v>0</v>
      </c>
    </row>
    <row r="297" spans="1:9" ht="52.5">
      <c r="A297" s="148" t="s">
        <v>159</v>
      </c>
      <c r="B297" s="23" t="s">
        <v>793</v>
      </c>
      <c r="C297" s="18" t="s">
        <v>114</v>
      </c>
      <c r="D297" s="18" t="s">
        <v>97</v>
      </c>
      <c r="E297" s="21" t="s">
        <v>307</v>
      </c>
      <c r="F297" s="18" t="s">
        <v>100</v>
      </c>
      <c r="G297" s="12">
        <v>45644371</v>
      </c>
      <c r="H297" s="78">
        <v>51084999</v>
      </c>
      <c r="I297" s="131">
        <v>0</v>
      </c>
    </row>
    <row r="298" spans="1:9" ht="26.25">
      <c r="A298" s="148" t="s">
        <v>65</v>
      </c>
      <c r="B298" s="23" t="s">
        <v>793</v>
      </c>
      <c r="C298" s="18" t="s">
        <v>114</v>
      </c>
      <c r="D298" s="18" t="s">
        <v>97</v>
      </c>
      <c r="E298" s="21" t="s">
        <v>308</v>
      </c>
      <c r="F298" s="18" t="s">
        <v>103</v>
      </c>
      <c r="G298" s="12">
        <v>507102</v>
      </c>
      <c r="H298" s="12">
        <v>507102</v>
      </c>
      <c r="I298" s="12">
        <v>0</v>
      </c>
    </row>
    <row r="299" spans="1:9" ht="30" customHeight="1">
      <c r="A299" s="148" t="s">
        <v>163</v>
      </c>
      <c r="B299" s="23" t="s">
        <v>793</v>
      </c>
      <c r="C299" s="18" t="s">
        <v>114</v>
      </c>
      <c r="D299" s="18" t="s">
        <v>97</v>
      </c>
      <c r="E299" s="21" t="s">
        <v>323</v>
      </c>
      <c r="F299" s="18"/>
      <c r="G299" s="12">
        <f>SUM(G300:G300)</f>
        <v>22031106</v>
      </c>
      <c r="H299" s="12">
        <f>SUM(H300:H300)</f>
        <v>20440000</v>
      </c>
      <c r="I299" s="12">
        <f>SUM(I300:I300)</f>
        <v>0</v>
      </c>
    </row>
    <row r="300" spans="1:9" ht="58.5" customHeight="1">
      <c r="A300" s="148" t="s">
        <v>159</v>
      </c>
      <c r="B300" s="23" t="s">
        <v>793</v>
      </c>
      <c r="C300" s="18" t="s">
        <v>114</v>
      </c>
      <c r="D300" s="18" t="s">
        <v>97</v>
      </c>
      <c r="E300" s="21" t="s">
        <v>323</v>
      </c>
      <c r="F300" s="18" t="s">
        <v>100</v>
      </c>
      <c r="G300" s="12">
        <v>22031106</v>
      </c>
      <c r="H300" s="12">
        <v>20440000</v>
      </c>
      <c r="I300" s="12">
        <v>0</v>
      </c>
    </row>
    <row r="301" spans="1:9" ht="58.5" customHeight="1">
      <c r="A301" s="148" t="s">
        <v>780</v>
      </c>
      <c r="B301" s="23" t="s">
        <v>793</v>
      </c>
      <c r="C301" s="18" t="s">
        <v>114</v>
      </c>
      <c r="D301" s="23" t="s">
        <v>97</v>
      </c>
      <c r="E301" s="21" t="s">
        <v>781</v>
      </c>
      <c r="F301" s="18"/>
      <c r="G301" s="12">
        <f>SUM(G302+G303)</f>
        <v>3354000</v>
      </c>
      <c r="H301" s="12">
        <f>SUM(H302+H303)</f>
        <v>3354000</v>
      </c>
      <c r="I301" s="12">
        <f>SUM(I302+I303)</f>
        <v>0</v>
      </c>
    </row>
    <row r="302" spans="1:9" ht="52.5">
      <c r="A302" s="148" t="s">
        <v>159</v>
      </c>
      <c r="B302" s="23" t="s">
        <v>793</v>
      </c>
      <c r="C302" s="18" t="s">
        <v>114</v>
      </c>
      <c r="D302" s="23" t="s">
        <v>97</v>
      </c>
      <c r="E302" s="21" t="s">
        <v>781</v>
      </c>
      <c r="F302" s="18" t="s">
        <v>100</v>
      </c>
      <c r="G302" s="12">
        <v>2850000</v>
      </c>
      <c r="H302" s="12">
        <v>2850000</v>
      </c>
      <c r="I302" s="131">
        <v>0</v>
      </c>
    </row>
    <row r="303" spans="1:9" ht="14.25">
      <c r="A303" s="148" t="s">
        <v>942</v>
      </c>
      <c r="B303" s="23" t="s">
        <v>793</v>
      </c>
      <c r="C303" s="18" t="s">
        <v>114</v>
      </c>
      <c r="D303" s="23" t="s">
        <v>97</v>
      </c>
      <c r="E303" s="21" t="s">
        <v>781</v>
      </c>
      <c r="F303" s="18" t="s">
        <v>123</v>
      </c>
      <c r="G303" s="12">
        <v>504000</v>
      </c>
      <c r="H303" s="12">
        <v>504000</v>
      </c>
      <c r="I303" s="131">
        <v>0</v>
      </c>
    </row>
    <row r="304" spans="1:9" ht="26.25">
      <c r="A304" s="188" t="s">
        <v>372</v>
      </c>
      <c r="B304" s="23" t="s">
        <v>793</v>
      </c>
      <c r="C304" s="17" t="s">
        <v>114</v>
      </c>
      <c r="D304" s="17" t="s">
        <v>97</v>
      </c>
      <c r="E304" s="20" t="s">
        <v>373</v>
      </c>
      <c r="F304" s="17"/>
      <c r="G304" s="33">
        <f aca="true" t="shared" si="30" ref="G304:I307">SUM(G305)</f>
        <v>16000</v>
      </c>
      <c r="H304" s="33">
        <f t="shared" si="30"/>
        <v>16000</v>
      </c>
      <c r="I304" s="33">
        <f t="shared" si="30"/>
        <v>16000</v>
      </c>
    </row>
    <row r="305" spans="1:9" ht="39">
      <c r="A305" s="148" t="s">
        <v>386</v>
      </c>
      <c r="B305" s="23" t="s">
        <v>793</v>
      </c>
      <c r="C305" s="18" t="s">
        <v>114</v>
      </c>
      <c r="D305" s="18" t="s">
        <v>97</v>
      </c>
      <c r="E305" s="21" t="s">
        <v>374</v>
      </c>
      <c r="F305" s="18"/>
      <c r="G305" s="12">
        <f t="shared" si="30"/>
        <v>16000</v>
      </c>
      <c r="H305" s="12">
        <f t="shared" si="30"/>
        <v>16000</v>
      </c>
      <c r="I305" s="12">
        <f t="shared" si="30"/>
        <v>16000</v>
      </c>
    </row>
    <row r="306" spans="1:9" ht="32.25" customHeight="1">
      <c r="A306" s="148" t="s">
        <v>375</v>
      </c>
      <c r="B306" s="23" t="s">
        <v>793</v>
      </c>
      <c r="C306" s="18" t="s">
        <v>114</v>
      </c>
      <c r="D306" s="18" t="s">
        <v>97</v>
      </c>
      <c r="E306" s="21" t="s">
        <v>376</v>
      </c>
      <c r="F306" s="18"/>
      <c r="G306" s="12">
        <f t="shared" si="30"/>
        <v>16000</v>
      </c>
      <c r="H306" s="12">
        <f t="shared" si="30"/>
        <v>16000</v>
      </c>
      <c r="I306" s="12">
        <f t="shared" si="30"/>
        <v>16000</v>
      </c>
    </row>
    <row r="307" spans="1:9" ht="26.25">
      <c r="A307" s="148" t="s">
        <v>163</v>
      </c>
      <c r="B307" s="23" t="s">
        <v>793</v>
      </c>
      <c r="C307" s="18" t="s">
        <v>114</v>
      </c>
      <c r="D307" s="18" t="s">
        <v>97</v>
      </c>
      <c r="E307" s="21" t="s">
        <v>383</v>
      </c>
      <c r="F307" s="18"/>
      <c r="G307" s="12">
        <f t="shared" si="30"/>
        <v>16000</v>
      </c>
      <c r="H307" s="12">
        <f t="shared" si="30"/>
        <v>16000</v>
      </c>
      <c r="I307" s="12">
        <f t="shared" si="30"/>
        <v>16000</v>
      </c>
    </row>
    <row r="308" spans="1:9" ht="30" customHeight="1">
      <c r="A308" s="148" t="s">
        <v>65</v>
      </c>
      <c r="B308" s="23" t="s">
        <v>793</v>
      </c>
      <c r="C308" s="18" t="s">
        <v>114</v>
      </c>
      <c r="D308" s="18" t="s">
        <v>97</v>
      </c>
      <c r="E308" s="21" t="s">
        <v>383</v>
      </c>
      <c r="F308" s="18" t="s">
        <v>103</v>
      </c>
      <c r="G308" s="12">
        <v>16000</v>
      </c>
      <c r="H308" s="12">
        <v>16000</v>
      </c>
      <c r="I308" s="12">
        <v>16000</v>
      </c>
    </row>
    <row r="309" spans="1:9" ht="26.25">
      <c r="A309" s="121" t="s">
        <v>139</v>
      </c>
      <c r="B309" s="23" t="s">
        <v>793</v>
      </c>
      <c r="C309" s="18" t="s">
        <v>114</v>
      </c>
      <c r="D309" s="18" t="s">
        <v>97</v>
      </c>
      <c r="E309" s="20" t="s">
        <v>217</v>
      </c>
      <c r="F309" s="18"/>
      <c r="G309" s="292">
        <f>SUM(G310)</f>
        <v>0</v>
      </c>
      <c r="H309" s="292">
        <f>SUM(H310)</f>
        <v>0</v>
      </c>
      <c r="I309" s="292">
        <f>SUM(I310)</f>
        <v>104773881</v>
      </c>
    </row>
    <row r="310" spans="1:9" ht="27" customHeight="1">
      <c r="A310" s="92" t="s">
        <v>140</v>
      </c>
      <c r="B310" s="23" t="s">
        <v>793</v>
      </c>
      <c r="C310" s="18" t="s">
        <v>114</v>
      </c>
      <c r="D310" s="18" t="s">
        <v>97</v>
      </c>
      <c r="E310" s="21" t="s">
        <v>218</v>
      </c>
      <c r="F310" s="18"/>
      <c r="G310" s="12">
        <f>SUM(G311+G315+G317+G319+G321+G323+G326)</f>
        <v>0</v>
      </c>
      <c r="H310" s="12">
        <f>SUM(H311+H315+H317+H319+H321+H323+H326)</f>
        <v>0</v>
      </c>
      <c r="I310" s="12">
        <f>SUM(I311+I315+I317+I319+I321+I323+I326)</f>
        <v>104773881</v>
      </c>
    </row>
    <row r="311" spans="1:9" ht="30" customHeight="1">
      <c r="A311" s="148" t="s">
        <v>163</v>
      </c>
      <c r="B311" s="23" t="s">
        <v>793</v>
      </c>
      <c r="C311" s="18" t="s">
        <v>114</v>
      </c>
      <c r="D311" s="18" t="s">
        <v>97</v>
      </c>
      <c r="E311" s="21" t="s">
        <v>971</v>
      </c>
      <c r="F311" s="18"/>
      <c r="G311" s="12">
        <f>SUM(G312+G313+G314)</f>
        <v>0</v>
      </c>
      <c r="H311" s="12">
        <f>SUM(H312+H313+H314)</f>
        <v>0</v>
      </c>
      <c r="I311" s="12">
        <f>SUM(I312+I313+I314)</f>
        <v>39958963</v>
      </c>
    </row>
    <row r="312" spans="1:9" ht="52.5">
      <c r="A312" s="148" t="s">
        <v>159</v>
      </c>
      <c r="B312" s="23" t="s">
        <v>793</v>
      </c>
      <c r="C312" s="18" t="s">
        <v>114</v>
      </c>
      <c r="D312" s="18" t="s">
        <v>97</v>
      </c>
      <c r="E312" s="21" t="s">
        <v>971</v>
      </c>
      <c r="F312" s="18" t="s">
        <v>100</v>
      </c>
      <c r="G312" s="12">
        <v>0</v>
      </c>
      <c r="H312" s="12">
        <v>0</v>
      </c>
      <c r="I312" s="12">
        <v>20440000</v>
      </c>
    </row>
    <row r="313" spans="1:9" ht="26.25">
      <c r="A313" s="148" t="s">
        <v>65</v>
      </c>
      <c r="B313" s="23" t="s">
        <v>793</v>
      </c>
      <c r="C313" s="18" t="s">
        <v>114</v>
      </c>
      <c r="D313" s="18" t="s">
        <v>97</v>
      </c>
      <c r="E313" s="21" t="s">
        <v>971</v>
      </c>
      <c r="F313" s="18" t="s">
        <v>103</v>
      </c>
      <c r="G313" s="12">
        <v>0</v>
      </c>
      <c r="H313" s="12">
        <v>0</v>
      </c>
      <c r="I313" s="12">
        <v>18708000</v>
      </c>
    </row>
    <row r="314" spans="1:9" ht="18.75" customHeight="1">
      <c r="A314" s="148" t="s">
        <v>105</v>
      </c>
      <c r="B314" s="23" t="s">
        <v>793</v>
      </c>
      <c r="C314" s="18" t="s">
        <v>114</v>
      </c>
      <c r="D314" s="18" t="s">
        <v>97</v>
      </c>
      <c r="E314" s="21" t="s">
        <v>971</v>
      </c>
      <c r="F314" s="18" t="s">
        <v>104</v>
      </c>
      <c r="G314" s="12">
        <v>0</v>
      </c>
      <c r="H314" s="12">
        <v>0</v>
      </c>
      <c r="I314" s="78">
        <v>810963</v>
      </c>
    </row>
    <row r="315" spans="1:9" ht="39">
      <c r="A315" s="148" t="s">
        <v>483</v>
      </c>
      <c r="B315" s="23" t="s">
        <v>793</v>
      </c>
      <c r="C315" s="18" t="s">
        <v>114</v>
      </c>
      <c r="D315" s="18" t="s">
        <v>97</v>
      </c>
      <c r="E315" s="21" t="s">
        <v>972</v>
      </c>
      <c r="F315" s="18"/>
      <c r="G315" s="12">
        <f>SUM(G316)</f>
        <v>0</v>
      </c>
      <c r="H315" s="12">
        <f>SUM(H316)</f>
        <v>0</v>
      </c>
      <c r="I315" s="12">
        <f>SUM(I316)</f>
        <v>600000</v>
      </c>
    </row>
    <row r="316" spans="1:9" ht="30" customHeight="1">
      <c r="A316" s="148" t="s">
        <v>65</v>
      </c>
      <c r="B316" s="23" t="s">
        <v>793</v>
      </c>
      <c r="C316" s="18" t="s">
        <v>114</v>
      </c>
      <c r="D316" s="18" t="s">
        <v>97</v>
      </c>
      <c r="E316" s="21" t="s">
        <v>972</v>
      </c>
      <c r="F316" s="18" t="s">
        <v>103</v>
      </c>
      <c r="G316" s="12">
        <v>0</v>
      </c>
      <c r="H316" s="12">
        <v>0</v>
      </c>
      <c r="I316" s="78">
        <v>600000</v>
      </c>
    </row>
    <row r="317" spans="1:9" ht="26.25">
      <c r="A317" s="148" t="s">
        <v>487</v>
      </c>
      <c r="B317" s="23" t="s">
        <v>793</v>
      </c>
      <c r="C317" s="18" t="s">
        <v>114</v>
      </c>
      <c r="D317" s="18" t="s">
        <v>97</v>
      </c>
      <c r="E317" s="21" t="s">
        <v>973</v>
      </c>
      <c r="F317" s="18"/>
      <c r="G317" s="12">
        <f>SUM(G318)</f>
        <v>0</v>
      </c>
      <c r="H317" s="12">
        <f>SUM(H318)</f>
        <v>0</v>
      </c>
      <c r="I317" s="12">
        <f>SUM(I318)</f>
        <v>9170375</v>
      </c>
    </row>
    <row r="318" spans="1:9" ht="26.25">
      <c r="A318" s="148" t="s">
        <v>65</v>
      </c>
      <c r="B318" s="23" t="s">
        <v>793</v>
      </c>
      <c r="C318" s="18" t="s">
        <v>114</v>
      </c>
      <c r="D318" s="18" t="s">
        <v>97</v>
      </c>
      <c r="E318" s="21" t="s">
        <v>973</v>
      </c>
      <c r="F318" s="18" t="s">
        <v>103</v>
      </c>
      <c r="G318" s="12">
        <v>0</v>
      </c>
      <c r="H318" s="12">
        <v>0</v>
      </c>
      <c r="I318" s="12">
        <v>9170375</v>
      </c>
    </row>
    <row r="319" spans="1:9" ht="26.25">
      <c r="A319" s="92" t="s">
        <v>422</v>
      </c>
      <c r="B319" s="23" t="s">
        <v>793</v>
      </c>
      <c r="C319" s="18" t="s">
        <v>114</v>
      </c>
      <c r="D319" s="18" t="s">
        <v>97</v>
      </c>
      <c r="E319" s="21" t="s">
        <v>974</v>
      </c>
      <c r="F319" s="18"/>
      <c r="G319" s="12">
        <f>SUM(G320)</f>
        <v>0</v>
      </c>
      <c r="H319" s="12">
        <f>SUM(H320)</f>
        <v>0</v>
      </c>
      <c r="I319" s="12">
        <f>SUM(I320)</f>
        <v>12754</v>
      </c>
    </row>
    <row r="320" spans="1:9" ht="43.5" customHeight="1">
      <c r="A320" s="148" t="s">
        <v>159</v>
      </c>
      <c r="B320" s="23" t="s">
        <v>793</v>
      </c>
      <c r="C320" s="18" t="s">
        <v>114</v>
      </c>
      <c r="D320" s="18" t="s">
        <v>97</v>
      </c>
      <c r="E320" s="21" t="s">
        <v>974</v>
      </c>
      <c r="F320" s="18" t="s">
        <v>100</v>
      </c>
      <c r="G320" s="12">
        <v>0</v>
      </c>
      <c r="H320" s="78">
        <v>0</v>
      </c>
      <c r="I320" s="78">
        <v>12754</v>
      </c>
    </row>
    <row r="321" spans="1:9" ht="28.5" customHeight="1">
      <c r="A321" s="92" t="s">
        <v>59</v>
      </c>
      <c r="B321" s="23" t="s">
        <v>793</v>
      </c>
      <c r="C321" s="18" t="s">
        <v>114</v>
      </c>
      <c r="D321" s="18" t="s">
        <v>97</v>
      </c>
      <c r="E321" s="21" t="s">
        <v>975</v>
      </c>
      <c r="F321" s="18"/>
      <c r="G321" s="12">
        <f>SUM(G322)</f>
        <v>0</v>
      </c>
      <c r="H321" s="12">
        <f>SUM(H322)</f>
        <v>0</v>
      </c>
      <c r="I321" s="12">
        <f>SUM(I322)</f>
        <v>85688</v>
      </c>
    </row>
    <row r="322" spans="1:9" ht="40.5" customHeight="1">
      <c r="A322" s="148" t="s">
        <v>159</v>
      </c>
      <c r="B322" s="23" t="s">
        <v>793</v>
      </c>
      <c r="C322" s="18" t="s">
        <v>114</v>
      </c>
      <c r="D322" s="18" t="s">
        <v>97</v>
      </c>
      <c r="E322" s="21" t="s">
        <v>975</v>
      </c>
      <c r="F322" s="18" t="s">
        <v>100</v>
      </c>
      <c r="G322" s="12">
        <v>0</v>
      </c>
      <c r="H322" s="78">
        <v>0</v>
      </c>
      <c r="I322" s="12">
        <v>85688</v>
      </c>
    </row>
    <row r="323" spans="1:9" ht="15.75" customHeight="1">
      <c r="A323" s="92" t="s">
        <v>463</v>
      </c>
      <c r="B323" s="23" t="s">
        <v>793</v>
      </c>
      <c r="C323" s="18" t="s">
        <v>114</v>
      </c>
      <c r="D323" s="18" t="s">
        <v>97</v>
      </c>
      <c r="E323" s="21" t="s">
        <v>976</v>
      </c>
      <c r="F323" s="18"/>
      <c r="G323" s="12">
        <f>SUM(G324+G325)</f>
        <v>0</v>
      </c>
      <c r="H323" s="12">
        <f>SUM(H324+H325)</f>
        <v>0</v>
      </c>
      <c r="I323" s="78">
        <f>SUM(I324+I325)</f>
        <v>51592101</v>
      </c>
    </row>
    <row r="324" spans="1:9" ht="40.5" customHeight="1">
      <c r="A324" s="148" t="s">
        <v>159</v>
      </c>
      <c r="B324" s="23" t="s">
        <v>793</v>
      </c>
      <c r="C324" s="18" t="s">
        <v>114</v>
      </c>
      <c r="D324" s="18" t="s">
        <v>97</v>
      </c>
      <c r="E324" s="21" t="s">
        <v>976</v>
      </c>
      <c r="F324" s="18" t="s">
        <v>100</v>
      </c>
      <c r="G324" s="12">
        <v>0</v>
      </c>
      <c r="H324" s="78">
        <v>0</v>
      </c>
      <c r="I324" s="78">
        <v>51084999</v>
      </c>
    </row>
    <row r="325" spans="1:9" ht="27.75" customHeight="1">
      <c r="A325" s="148" t="s">
        <v>65</v>
      </c>
      <c r="B325" s="23" t="s">
        <v>793</v>
      </c>
      <c r="C325" s="18" t="s">
        <v>114</v>
      </c>
      <c r="D325" s="18" t="s">
        <v>97</v>
      </c>
      <c r="E325" s="21" t="s">
        <v>976</v>
      </c>
      <c r="F325" s="18" t="s">
        <v>103</v>
      </c>
      <c r="G325" s="12">
        <v>0</v>
      </c>
      <c r="H325" s="78">
        <v>0</v>
      </c>
      <c r="I325" s="78">
        <v>507102</v>
      </c>
    </row>
    <row r="326" spans="1:9" ht="15.75" customHeight="1">
      <c r="A326" s="148" t="s">
        <v>780</v>
      </c>
      <c r="B326" s="23" t="s">
        <v>793</v>
      </c>
      <c r="C326" s="18" t="s">
        <v>114</v>
      </c>
      <c r="D326" s="18" t="s">
        <v>97</v>
      </c>
      <c r="E326" s="21" t="s">
        <v>977</v>
      </c>
      <c r="F326" s="18"/>
      <c r="G326" s="12">
        <f>SUM(G327+G328)</f>
        <v>0</v>
      </c>
      <c r="H326" s="12">
        <f>SUM(H327+H328)</f>
        <v>0</v>
      </c>
      <c r="I326" s="12">
        <f>SUM(I327+I328)</f>
        <v>3354000</v>
      </c>
    </row>
    <row r="327" spans="1:9" ht="15.75" customHeight="1">
      <c r="A327" s="148" t="s">
        <v>159</v>
      </c>
      <c r="B327" s="23" t="s">
        <v>793</v>
      </c>
      <c r="C327" s="18" t="s">
        <v>114</v>
      </c>
      <c r="D327" s="18" t="s">
        <v>97</v>
      </c>
      <c r="E327" s="21" t="s">
        <v>977</v>
      </c>
      <c r="F327" s="18" t="s">
        <v>100</v>
      </c>
      <c r="G327" s="12">
        <v>0</v>
      </c>
      <c r="H327" s="78">
        <v>0</v>
      </c>
      <c r="I327" s="78">
        <v>2850000</v>
      </c>
    </row>
    <row r="328" spans="1:9" ht="16.5" customHeight="1">
      <c r="A328" s="148" t="s">
        <v>124</v>
      </c>
      <c r="B328" s="23" t="s">
        <v>793</v>
      </c>
      <c r="C328" s="18" t="s">
        <v>114</v>
      </c>
      <c r="D328" s="18" t="s">
        <v>97</v>
      </c>
      <c r="E328" s="21" t="s">
        <v>977</v>
      </c>
      <c r="F328" s="18" t="s">
        <v>123</v>
      </c>
      <c r="G328" s="12">
        <v>0</v>
      </c>
      <c r="H328" s="78">
        <v>0</v>
      </c>
      <c r="I328" s="78">
        <v>504000</v>
      </c>
    </row>
    <row r="329" spans="1:9" ht="13.5" customHeight="1">
      <c r="A329" s="188" t="s">
        <v>115</v>
      </c>
      <c r="B329" s="23" t="s">
        <v>793</v>
      </c>
      <c r="C329" s="17" t="s">
        <v>114</v>
      </c>
      <c r="D329" s="17" t="s">
        <v>99</v>
      </c>
      <c r="E329" s="20"/>
      <c r="F329" s="18"/>
      <c r="G329" s="33">
        <f>SUM(G330+G392)</f>
        <v>539186242.97</v>
      </c>
      <c r="H329" s="33">
        <f>SUM(H330+H392)</f>
        <v>408527620</v>
      </c>
      <c r="I329" s="33">
        <f>SUM(I330+I392)</f>
        <v>406001741</v>
      </c>
    </row>
    <row r="330" spans="1:9" ht="30" customHeight="1">
      <c r="A330" s="148" t="s">
        <v>490</v>
      </c>
      <c r="B330" s="23" t="s">
        <v>793</v>
      </c>
      <c r="C330" s="18" t="s">
        <v>114</v>
      </c>
      <c r="D330" s="18" t="s">
        <v>99</v>
      </c>
      <c r="E330" s="21" t="s">
        <v>254</v>
      </c>
      <c r="F330" s="18"/>
      <c r="G330" s="12">
        <f>SUM(G331+G369)</f>
        <v>539141442.97</v>
      </c>
      <c r="H330" s="12">
        <f>SUM(H331+H369)</f>
        <v>408482820</v>
      </c>
      <c r="I330" s="12">
        <f>SUM(I331+I369)</f>
        <v>405956941</v>
      </c>
    </row>
    <row r="331" spans="1:9" ht="27.75" customHeight="1">
      <c r="A331" s="148" t="s">
        <v>357</v>
      </c>
      <c r="B331" s="23" t="s">
        <v>793</v>
      </c>
      <c r="C331" s="18" t="s">
        <v>174</v>
      </c>
      <c r="D331" s="18" t="s">
        <v>99</v>
      </c>
      <c r="E331" s="21" t="s">
        <v>309</v>
      </c>
      <c r="F331" s="18"/>
      <c r="G331" s="12">
        <f>SUM(G332)</f>
        <v>221327567.97</v>
      </c>
      <c r="H331" s="12">
        <f>SUM(H332)</f>
        <v>73410724</v>
      </c>
      <c r="I331" s="12">
        <f>SUM(I332)</f>
        <v>0</v>
      </c>
    </row>
    <row r="332" spans="1:9" ht="45" customHeight="1">
      <c r="A332" s="148" t="s">
        <v>312</v>
      </c>
      <c r="B332" s="23" t="s">
        <v>793</v>
      </c>
      <c r="C332" s="18" t="s">
        <v>114</v>
      </c>
      <c r="D332" s="18" t="s">
        <v>99</v>
      </c>
      <c r="E332" s="21" t="s">
        <v>315</v>
      </c>
      <c r="F332" s="18"/>
      <c r="G332" s="12">
        <f>SUM(G342+G361+G366+G364+G346+G348+G337+G339+G333+G335+G359+G357+G350+G352+G355)</f>
        <v>221327567.97</v>
      </c>
      <c r="H332" s="12">
        <f>SUM(H342+H361+H366+H364+H346+H348+H337+H339+H333+H335+H359+H357+H350+H352+H355)</f>
        <v>73410724</v>
      </c>
      <c r="I332" s="12">
        <f>SUM(I342+I361+I366+I364+I346+I348+I337+I339+I333+I335+I359+I357+I350+I352+I355)</f>
        <v>0</v>
      </c>
    </row>
    <row r="333" spans="1:9" ht="27" customHeight="1">
      <c r="A333" s="190" t="s">
        <v>761</v>
      </c>
      <c r="B333" s="23" t="s">
        <v>793</v>
      </c>
      <c r="C333" s="18" t="s">
        <v>114</v>
      </c>
      <c r="D333" s="18" t="s">
        <v>99</v>
      </c>
      <c r="E333" s="21" t="s">
        <v>760</v>
      </c>
      <c r="F333" s="18"/>
      <c r="G333" s="12">
        <f>SUM(G334)</f>
        <v>125000000</v>
      </c>
      <c r="H333" s="12">
        <f>SUM(H334)</f>
        <v>0</v>
      </c>
      <c r="I333" s="12">
        <f>SUM(I334)</f>
        <v>0</v>
      </c>
    </row>
    <row r="334" spans="1:9" ht="27" customHeight="1">
      <c r="A334" s="148" t="s">
        <v>173</v>
      </c>
      <c r="B334" s="23" t="s">
        <v>793</v>
      </c>
      <c r="C334" s="18" t="s">
        <v>114</v>
      </c>
      <c r="D334" s="18" t="s">
        <v>99</v>
      </c>
      <c r="E334" s="21" t="s">
        <v>760</v>
      </c>
      <c r="F334" s="18" t="s">
        <v>86</v>
      </c>
      <c r="G334" s="12">
        <v>125000000</v>
      </c>
      <c r="H334" s="78">
        <v>0</v>
      </c>
      <c r="I334" s="78">
        <v>0</v>
      </c>
    </row>
    <row r="335" spans="1:9" ht="31.5" customHeight="1">
      <c r="A335" s="92" t="s">
        <v>422</v>
      </c>
      <c r="B335" s="23" t="s">
        <v>793</v>
      </c>
      <c r="C335" s="18" t="s">
        <v>114</v>
      </c>
      <c r="D335" s="18" t="s">
        <v>99</v>
      </c>
      <c r="E335" s="21" t="s">
        <v>423</v>
      </c>
      <c r="F335" s="18"/>
      <c r="G335" s="12">
        <f>SUM(G336)</f>
        <v>290319</v>
      </c>
      <c r="H335" s="12">
        <f>SUM(H336)</f>
        <v>290319</v>
      </c>
      <c r="I335" s="12">
        <f>SUM(I336)</f>
        <v>0</v>
      </c>
    </row>
    <row r="336" spans="1:9" ht="57.75" customHeight="1">
      <c r="A336" s="148" t="s">
        <v>159</v>
      </c>
      <c r="B336" s="23" t="s">
        <v>793</v>
      </c>
      <c r="C336" s="18" t="s">
        <v>114</v>
      </c>
      <c r="D336" s="18" t="s">
        <v>99</v>
      </c>
      <c r="E336" s="21" t="s">
        <v>423</v>
      </c>
      <c r="F336" s="18" t="s">
        <v>100</v>
      </c>
      <c r="G336" s="12">
        <v>290319</v>
      </c>
      <c r="H336" s="12">
        <v>290319</v>
      </c>
      <c r="I336" s="78">
        <v>0</v>
      </c>
    </row>
    <row r="337" spans="1:9" ht="56.25" customHeight="1">
      <c r="A337" s="92" t="s">
        <v>464</v>
      </c>
      <c r="B337" s="23" t="s">
        <v>793</v>
      </c>
      <c r="C337" s="18" t="s">
        <v>114</v>
      </c>
      <c r="D337" s="18" t="s">
        <v>99</v>
      </c>
      <c r="E337" s="21" t="s">
        <v>420</v>
      </c>
      <c r="F337" s="18"/>
      <c r="G337" s="12">
        <f>SUM(G338)</f>
        <v>1012061</v>
      </c>
      <c r="H337" s="12">
        <f>SUM(H338)</f>
        <v>1012061</v>
      </c>
      <c r="I337" s="12">
        <f>SUM(I338)</f>
        <v>0</v>
      </c>
    </row>
    <row r="338" spans="1:9" ht="26.25" customHeight="1">
      <c r="A338" s="148" t="s">
        <v>65</v>
      </c>
      <c r="B338" s="23" t="s">
        <v>793</v>
      </c>
      <c r="C338" s="18" t="s">
        <v>114</v>
      </c>
      <c r="D338" s="18" t="s">
        <v>99</v>
      </c>
      <c r="E338" s="21" t="s">
        <v>420</v>
      </c>
      <c r="F338" s="18" t="s">
        <v>103</v>
      </c>
      <c r="G338" s="12">
        <v>1012061</v>
      </c>
      <c r="H338" s="275">
        <v>1012061</v>
      </c>
      <c r="I338" s="78">
        <v>0</v>
      </c>
    </row>
    <row r="339" spans="1:9" ht="17.25" customHeight="1">
      <c r="A339" s="92" t="s">
        <v>465</v>
      </c>
      <c r="B339" s="23" t="s">
        <v>793</v>
      </c>
      <c r="C339" s="18" t="s">
        <v>114</v>
      </c>
      <c r="D339" s="18" t="s">
        <v>99</v>
      </c>
      <c r="E339" s="21" t="s">
        <v>421</v>
      </c>
      <c r="F339" s="18"/>
      <c r="G339" s="12">
        <f>SUM(G341+G340)</f>
        <v>626282</v>
      </c>
      <c r="H339" s="12">
        <f>SUM(H341+H340)</f>
        <v>626282</v>
      </c>
      <c r="I339" s="12">
        <f>SUM(I341+I340)</f>
        <v>0</v>
      </c>
    </row>
    <row r="340" spans="1:9" ht="25.5" customHeight="1">
      <c r="A340" s="148" t="s">
        <v>65</v>
      </c>
      <c r="B340" s="23" t="s">
        <v>793</v>
      </c>
      <c r="C340" s="18" t="s">
        <v>114</v>
      </c>
      <c r="D340" s="18" t="s">
        <v>99</v>
      </c>
      <c r="E340" s="21" t="s">
        <v>421</v>
      </c>
      <c r="F340" s="18" t="s">
        <v>103</v>
      </c>
      <c r="G340" s="12">
        <v>626282</v>
      </c>
      <c r="H340" s="12">
        <v>626282</v>
      </c>
      <c r="I340" s="78">
        <v>0</v>
      </c>
    </row>
    <row r="341" spans="1:9" ht="14.25">
      <c r="A341" s="64" t="s">
        <v>124</v>
      </c>
      <c r="B341" s="23" t="s">
        <v>793</v>
      </c>
      <c r="C341" s="318" t="s">
        <v>114</v>
      </c>
      <c r="D341" s="318" t="s">
        <v>99</v>
      </c>
      <c r="E341" s="319" t="s">
        <v>421</v>
      </c>
      <c r="F341" s="318" t="s">
        <v>123</v>
      </c>
      <c r="G341" s="320">
        <v>0</v>
      </c>
      <c r="H341" s="321">
        <v>0</v>
      </c>
      <c r="I341" s="321">
        <v>0</v>
      </c>
    </row>
    <row r="342" spans="1:9" ht="25.5" customHeight="1">
      <c r="A342" s="148" t="s">
        <v>163</v>
      </c>
      <c r="B342" s="23" t="s">
        <v>793</v>
      </c>
      <c r="C342" s="18" t="s">
        <v>114</v>
      </c>
      <c r="D342" s="18" t="s">
        <v>99</v>
      </c>
      <c r="E342" s="21" t="s">
        <v>316</v>
      </c>
      <c r="F342" s="18"/>
      <c r="G342" s="12">
        <f>SUM(G343+G344+G345)</f>
        <v>51243221</v>
      </c>
      <c r="H342" s="316">
        <f>SUM(H343+H344+H345)</f>
        <v>31930588</v>
      </c>
      <c r="I342" s="12">
        <f>SUM(I343+I344+I345)</f>
        <v>0</v>
      </c>
    </row>
    <row r="343" spans="1:9" ht="54" customHeight="1">
      <c r="A343" s="148" t="s">
        <v>159</v>
      </c>
      <c r="B343" s="23" t="s">
        <v>793</v>
      </c>
      <c r="C343" s="318" t="s">
        <v>114</v>
      </c>
      <c r="D343" s="318" t="s">
        <v>99</v>
      </c>
      <c r="E343" s="319" t="s">
        <v>316</v>
      </c>
      <c r="F343" s="318" t="s">
        <v>100</v>
      </c>
      <c r="G343" s="320">
        <v>0</v>
      </c>
      <c r="H343" s="240">
        <v>0</v>
      </c>
      <c r="I343" s="321">
        <v>0</v>
      </c>
    </row>
    <row r="344" spans="1:9" ht="26.25">
      <c r="A344" s="148" t="s">
        <v>65</v>
      </c>
      <c r="B344" s="23" t="s">
        <v>793</v>
      </c>
      <c r="C344" s="18" t="s">
        <v>114</v>
      </c>
      <c r="D344" s="18" t="s">
        <v>99</v>
      </c>
      <c r="E344" s="21" t="s">
        <v>316</v>
      </c>
      <c r="F344" s="18" t="s">
        <v>103</v>
      </c>
      <c r="G344" s="12">
        <v>47616544</v>
      </c>
      <c r="H344" s="12">
        <v>28303911</v>
      </c>
      <c r="I344" s="78">
        <v>0</v>
      </c>
    </row>
    <row r="345" spans="1:9" ht="15.75" customHeight="1">
      <c r="A345" s="148" t="s">
        <v>105</v>
      </c>
      <c r="B345" s="23" t="s">
        <v>793</v>
      </c>
      <c r="C345" s="18" t="s">
        <v>114</v>
      </c>
      <c r="D345" s="18" t="s">
        <v>99</v>
      </c>
      <c r="E345" s="21" t="s">
        <v>316</v>
      </c>
      <c r="F345" s="18" t="s">
        <v>104</v>
      </c>
      <c r="G345" s="12">
        <v>3626677</v>
      </c>
      <c r="H345" s="12">
        <v>3626677</v>
      </c>
      <c r="I345" s="78">
        <v>0</v>
      </c>
    </row>
    <row r="346" spans="1:9" ht="39">
      <c r="A346" s="148" t="s">
        <v>417</v>
      </c>
      <c r="B346" s="23" t="s">
        <v>793</v>
      </c>
      <c r="C346" s="18" t="s">
        <v>114</v>
      </c>
      <c r="D346" s="18" t="s">
        <v>99</v>
      </c>
      <c r="E346" s="21" t="s">
        <v>411</v>
      </c>
      <c r="F346" s="18"/>
      <c r="G346" s="12">
        <f>SUM(G347)</f>
        <v>100000</v>
      </c>
      <c r="H346" s="12">
        <f>SUM(H347)</f>
        <v>100000</v>
      </c>
      <c r="I346" s="12">
        <f>SUM(I347)</f>
        <v>0</v>
      </c>
    </row>
    <row r="347" spans="1:9" ht="33" customHeight="1">
      <c r="A347" s="148" t="s">
        <v>65</v>
      </c>
      <c r="B347" s="23" t="s">
        <v>793</v>
      </c>
      <c r="C347" s="18" t="s">
        <v>114</v>
      </c>
      <c r="D347" s="18" t="s">
        <v>99</v>
      </c>
      <c r="E347" s="21" t="s">
        <v>411</v>
      </c>
      <c r="F347" s="18" t="s">
        <v>103</v>
      </c>
      <c r="G347" s="12">
        <v>100000</v>
      </c>
      <c r="H347" s="12">
        <v>100000</v>
      </c>
      <c r="I347" s="78">
        <v>0</v>
      </c>
    </row>
    <row r="348" spans="1:9" ht="26.25">
      <c r="A348" s="148" t="s">
        <v>492</v>
      </c>
      <c r="B348" s="23" t="s">
        <v>793</v>
      </c>
      <c r="C348" s="51" t="s">
        <v>114</v>
      </c>
      <c r="D348" s="51" t="s">
        <v>99</v>
      </c>
      <c r="E348" s="52" t="s">
        <v>412</v>
      </c>
      <c r="F348" s="51"/>
      <c r="G348" s="53">
        <f>SUM(G349)</f>
        <v>3019236.97</v>
      </c>
      <c r="H348" s="53">
        <f>SUM(H349)</f>
        <v>2634899</v>
      </c>
      <c r="I348" s="53">
        <f>SUM(I349)</f>
        <v>0</v>
      </c>
    </row>
    <row r="349" spans="1:9" ht="26.25">
      <c r="A349" s="148" t="s">
        <v>65</v>
      </c>
      <c r="B349" s="23" t="s">
        <v>793</v>
      </c>
      <c r="C349" s="51" t="s">
        <v>114</v>
      </c>
      <c r="D349" s="51" t="s">
        <v>99</v>
      </c>
      <c r="E349" s="52" t="s">
        <v>412</v>
      </c>
      <c r="F349" s="51" t="s">
        <v>103</v>
      </c>
      <c r="G349" s="53">
        <v>3019236.97</v>
      </c>
      <c r="H349" s="53">
        <v>2634899</v>
      </c>
      <c r="I349" s="53">
        <f>SUM(I350)</f>
        <v>0</v>
      </c>
    </row>
    <row r="350" spans="1:9" ht="39" customHeight="1">
      <c r="A350" s="148" t="s">
        <v>496</v>
      </c>
      <c r="B350" s="23" t="s">
        <v>793</v>
      </c>
      <c r="C350" s="51" t="s">
        <v>114</v>
      </c>
      <c r="D350" s="51" t="s">
        <v>99</v>
      </c>
      <c r="E350" s="52" t="s">
        <v>495</v>
      </c>
      <c r="F350" s="51"/>
      <c r="G350" s="53">
        <f>SUM(G351)</f>
        <v>95000</v>
      </c>
      <c r="H350" s="53">
        <f>SUM(H351)</f>
        <v>95000</v>
      </c>
      <c r="I350" s="53">
        <f>SUM(I351)</f>
        <v>0</v>
      </c>
    </row>
    <row r="351" spans="1:9" ht="18.75" customHeight="1">
      <c r="A351" s="148" t="s">
        <v>124</v>
      </c>
      <c r="B351" s="23" t="s">
        <v>793</v>
      </c>
      <c r="C351" s="51" t="s">
        <v>114</v>
      </c>
      <c r="D351" s="51" t="s">
        <v>99</v>
      </c>
      <c r="E351" s="52" t="s">
        <v>495</v>
      </c>
      <c r="F351" s="51" t="s">
        <v>123</v>
      </c>
      <c r="G351" s="53">
        <v>95000</v>
      </c>
      <c r="H351" s="53">
        <v>95000</v>
      </c>
      <c r="I351" s="53">
        <v>0</v>
      </c>
    </row>
    <row r="352" spans="1:9" ht="44.25" customHeight="1">
      <c r="A352" s="148" t="s">
        <v>756</v>
      </c>
      <c r="B352" s="23" t="s">
        <v>793</v>
      </c>
      <c r="C352" s="51" t="s">
        <v>114</v>
      </c>
      <c r="D352" s="51" t="s">
        <v>99</v>
      </c>
      <c r="E352" s="52" t="s">
        <v>757</v>
      </c>
      <c r="F352" s="51"/>
      <c r="G352" s="53">
        <f>SUM(G353+G354)</f>
        <v>468000</v>
      </c>
      <c r="H352" s="53">
        <f>SUM(H353+H354)</f>
        <v>468000</v>
      </c>
      <c r="I352" s="53">
        <f>SUM(I353+I354)</f>
        <v>0</v>
      </c>
    </row>
    <row r="353" spans="1:9" ht="29.25" customHeight="1">
      <c r="A353" s="148" t="s">
        <v>65</v>
      </c>
      <c r="B353" s="23" t="s">
        <v>793</v>
      </c>
      <c r="C353" s="51" t="s">
        <v>114</v>
      </c>
      <c r="D353" s="51" t="s">
        <v>99</v>
      </c>
      <c r="E353" s="52" t="s">
        <v>757</v>
      </c>
      <c r="F353" s="51" t="s">
        <v>103</v>
      </c>
      <c r="G353" s="53">
        <v>431500</v>
      </c>
      <c r="H353" s="53">
        <v>431500</v>
      </c>
      <c r="I353" s="78">
        <v>0</v>
      </c>
    </row>
    <row r="354" spans="1:9" ht="14.25">
      <c r="A354" s="148" t="s">
        <v>124</v>
      </c>
      <c r="B354" s="23" t="s">
        <v>793</v>
      </c>
      <c r="C354" s="51" t="s">
        <v>114</v>
      </c>
      <c r="D354" s="51" t="s">
        <v>99</v>
      </c>
      <c r="E354" s="52" t="s">
        <v>757</v>
      </c>
      <c r="F354" s="51" t="s">
        <v>123</v>
      </c>
      <c r="G354" s="53">
        <v>36500</v>
      </c>
      <c r="H354" s="53">
        <v>36500</v>
      </c>
      <c r="I354" s="78">
        <v>0</v>
      </c>
    </row>
    <row r="355" spans="1:9" ht="54.75" customHeight="1">
      <c r="A355" s="148" t="s">
        <v>782</v>
      </c>
      <c r="B355" s="23" t="s">
        <v>793</v>
      </c>
      <c r="C355" s="51" t="s">
        <v>114</v>
      </c>
      <c r="D355" s="51" t="s">
        <v>99</v>
      </c>
      <c r="E355" s="52" t="s">
        <v>783</v>
      </c>
      <c r="F355" s="18"/>
      <c r="G355" s="53">
        <f>SUM(G356)</f>
        <v>6284000</v>
      </c>
      <c r="H355" s="53">
        <f>SUM(H356)</f>
        <v>6284000</v>
      </c>
      <c r="I355" s="53">
        <f>SUM(I356)</f>
        <v>0</v>
      </c>
    </row>
    <row r="356" spans="1:9" ht="30" customHeight="1">
      <c r="A356" s="148" t="s">
        <v>784</v>
      </c>
      <c r="B356" s="23" t="s">
        <v>793</v>
      </c>
      <c r="C356" s="51" t="s">
        <v>114</v>
      </c>
      <c r="D356" s="51" t="s">
        <v>99</v>
      </c>
      <c r="E356" s="52" t="s">
        <v>783</v>
      </c>
      <c r="F356" s="18" t="s">
        <v>103</v>
      </c>
      <c r="G356" s="53">
        <v>6284000</v>
      </c>
      <c r="H356" s="53">
        <v>6284000</v>
      </c>
      <c r="I356" s="53">
        <v>0</v>
      </c>
    </row>
    <row r="357" spans="1:9" ht="39">
      <c r="A357" s="148" t="s">
        <v>477</v>
      </c>
      <c r="B357" s="23" t="s">
        <v>793</v>
      </c>
      <c r="C357" s="51" t="s">
        <v>114</v>
      </c>
      <c r="D357" s="51" t="s">
        <v>99</v>
      </c>
      <c r="E357" s="52" t="s">
        <v>478</v>
      </c>
      <c r="F357" s="51"/>
      <c r="G357" s="53">
        <f>SUM(G358)</f>
        <v>11435349</v>
      </c>
      <c r="H357" s="53">
        <f>SUM(H358)</f>
        <v>11423626</v>
      </c>
      <c r="I357" s="53">
        <f>SUM(I358)</f>
        <v>0</v>
      </c>
    </row>
    <row r="358" spans="1:9" ht="26.25">
      <c r="A358" s="148" t="s">
        <v>65</v>
      </c>
      <c r="B358" s="23" t="s">
        <v>793</v>
      </c>
      <c r="C358" s="51" t="s">
        <v>114</v>
      </c>
      <c r="D358" s="51" t="s">
        <v>99</v>
      </c>
      <c r="E358" s="52" t="s">
        <v>478</v>
      </c>
      <c r="F358" s="51" t="s">
        <v>103</v>
      </c>
      <c r="G358" s="53">
        <v>11435349</v>
      </c>
      <c r="H358" s="53">
        <v>11423626</v>
      </c>
      <c r="I358" s="78">
        <v>0</v>
      </c>
    </row>
    <row r="359" spans="1:9" ht="26.25">
      <c r="A359" s="148" t="s">
        <v>481</v>
      </c>
      <c r="B359" s="23" t="s">
        <v>793</v>
      </c>
      <c r="C359" s="51" t="s">
        <v>114</v>
      </c>
      <c r="D359" s="51" t="s">
        <v>99</v>
      </c>
      <c r="E359" s="52" t="s">
        <v>435</v>
      </c>
      <c r="F359" s="51"/>
      <c r="G359" s="53">
        <f>SUM(G360)</f>
        <v>11207649</v>
      </c>
      <c r="H359" s="53">
        <f>SUM(H360)</f>
        <v>10000000</v>
      </c>
      <c r="I359" s="53">
        <v>0</v>
      </c>
    </row>
    <row r="360" spans="1:9" ht="26.25">
      <c r="A360" s="148" t="s">
        <v>173</v>
      </c>
      <c r="B360" s="23" t="s">
        <v>793</v>
      </c>
      <c r="C360" s="51" t="s">
        <v>114</v>
      </c>
      <c r="D360" s="51" t="s">
        <v>99</v>
      </c>
      <c r="E360" s="52" t="s">
        <v>435</v>
      </c>
      <c r="F360" s="51" t="s">
        <v>86</v>
      </c>
      <c r="G360" s="53">
        <v>11207649</v>
      </c>
      <c r="H360" s="323">
        <v>10000000</v>
      </c>
      <c r="I360" s="123">
        <v>0</v>
      </c>
    </row>
    <row r="361" spans="1:9" ht="30" customHeight="1">
      <c r="A361" s="148" t="s">
        <v>59</v>
      </c>
      <c r="B361" s="23" t="s">
        <v>793</v>
      </c>
      <c r="C361" s="51" t="s">
        <v>114</v>
      </c>
      <c r="D361" s="51" t="s">
        <v>99</v>
      </c>
      <c r="E361" s="52" t="s">
        <v>60</v>
      </c>
      <c r="F361" s="51"/>
      <c r="G361" s="53">
        <f>SUM(G362+G363)</f>
        <v>2710312</v>
      </c>
      <c r="H361" s="53">
        <f>SUM(H362+H363)</f>
        <v>2710312</v>
      </c>
      <c r="I361" s="53">
        <f>SUM(I362+I363)</f>
        <v>0</v>
      </c>
    </row>
    <row r="362" spans="1:9" ht="52.5">
      <c r="A362" s="148" t="s">
        <v>159</v>
      </c>
      <c r="B362" s="23" t="s">
        <v>793</v>
      </c>
      <c r="C362" s="51" t="s">
        <v>114</v>
      </c>
      <c r="D362" s="51" t="s">
        <v>99</v>
      </c>
      <c r="E362" s="52" t="s">
        <v>60</v>
      </c>
      <c r="F362" s="51" t="s">
        <v>100</v>
      </c>
      <c r="G362" s="53">
        <v>2240312</v>
      </c>
      <c r="H362" s="53">
        <v>2240312</v>
      </c>
      <c r="I362" s="78">
        <v>0</v>
      </c>
    </row>
    <row r="363" spans="1:9" ht="20.25" customHeight="1">
      <c r="A363" s="148" t="s">
        <v>124</v>
      </c>
      <c r="B363" s="23" t="s">
        <v>793</v>
      </c>
      <c r="C363" s="51" t="s">
        <v>114</v>
      </c>
      <c r="D363" s="51" t="s">
        <v>99</v>
      </c>
      <c r="E363" s="52" t="s">
        <v>60</v>
      </c>
      <c r="F363" s="51" t="s">
        <v>123</v>
      </c>
      <c r="G363" s="53">
        <v>470000</v>
      </c>
      <c r="H363" s="53">
        <v>470000</v>
      </c>
      <c r="I363" s="78">
        <v>0</v>
      </c>
    </row>
    <row r="364" spans="1:9" ht="39">
      <c r="A364" s="148" t="s">
        <v>1044</v>
      </c>
      <c r="B364" s="23" t="s">
        <v>793</v>
      </c>
      <c r="C364" s="18" t="s">
        <v>114</v>
      </c>
      <c r="D364" s="18" t="s">
        <v>99</v>
      </c>
      <c r="E364" s="21" t="s">
        <v>410</v>
      </c>
      <c r="F364" s="18"/>
      <c r="G364" s="12">
        <f>SUM(G365)</f>
        <v>1774420</v>
      </c>
      <c r="H364" s="12">
        <f>SUM(H365)</f>
        <v>1667637</v>
      </c>
      <c r="I364" s="12">
        <f>SUM(I365)</f>
        <v>0</v>
      </c>
    </row>
    <row r="365" spans="1:9" ht="29.25" customHeight="1">
      <c r="A365" s="148" t="s">
        <v>65</v>
      </c>
      <c r="B365" s="23" t="s">
        <v>793</v>
      </c>
      <c r="C365" s="18" t="s">
        <v>114</v>
      </c>
      <c r="D365" s="18" t="s">
        <v>99</v>
      </c>
      <c r="E365" s="21" t="s">
        <v>410</v>
      </c>
      <c r="F365" s="18" t="s">
        <v>103</v>
      </c>
      <c r="G365" s="12">
        <v>1774420</v>
      </c>
      <c r="H365" s="12">
        <v>1667637</v>
      </c>
      <c r="I365" s="78">
        <v>0</v>
      </c>
    </row>
    <row r="366" spans="1:9" ht="54.75" customHeight="1">
      <c r="A366" s="92" t="s">
        <v>384</v>
      </c>
      <c r="B366" s="23" t="s">
        <v>793</v>
      </c>
      <c r="C366" s="18" t="s">
        <v>114</v>
      </c>
      <c r="D366" s="18" t="s">
        <v>99</v>
      </c>
      <c r="E366" s="21" t="s">
        <v>62</v>
      </c>
      <c r="F366" s="18"/>
      <c r="G366" s="12">
        <f>SUM(G367+G368)</f>
        <v>6061718</v>
      </c>
      <c r="H366" s="12">
        <f>SUM(H367+H368)</f>
        <v>4168000</v>
      </c>
      <c r="I366" s="12">
        <f>SUM(I367+I368)</f>
        <v>0</v>
      </c>
    </row>
    <row r="367" spans="1:9" ht="27" customHeight="1">
      <c r="A367" s="148" t="s">
        <v>65</v>
      </c>
      <c r="B367" s="23" t="s">
        <v>793</v>
      </c>
      <c r="C367" s="18" t="s">
        <v>114</v>
      </c>
      <c r="D367" s="18" t="s">
        <v>99</v>
      </c>
      <c r="E367" s="21" t="s">
        <v>63</v>
      </c>
      <c r="F367" s="18" t="s">
        <v>103</v>
      </c>
      <c r="G367" s="12">
        <v>2934000</v>
      </c>
      <c r="H367" s="12">
        <v>2934000</v>
      </c>
      <c r="I367" s="12">
        <v>0</v>
      </c>
    </row>
    <row r="368" spans="1:9" ht="14.25">
      <c r="A368" s="148" t="s">
        <v>124</v>
      </c>
      <c r="B368" s="23" t="s">
        <v>793</v>
      </c>
      <c r="C368" s="18" t="s">
        <v>114</v>
      </c>
      <c r="D368" s="18" t="s">
        <v>99</v>
      </c>
      <c r="E368" s="21" t="s">
        <v>63</v>
      </c>
      <c r="F368" s="18" t="s">
        <v>123</v>
      </c>
      <c r="G368" s="12">
        <v>3127718</v>
      </c>
      <c r="H368" s="12">
        <v>1234000</v>
      </c>
      <c r="I368" s="12">
        <v>0</v>
      </c>
    </row>
    <row r="369" spans="1:9" ht="39">
      <c r="A369" s="188" t="s">
        <v>393</v>
      </c>
      <c r="B369" s="23" t="s">
        <v>793</v>
      </c>
      <c r="C369" s="17" t="s">
        <v>114</v>
      </c>
      <c r="D369" s="17" t="s">
        <v>99</v>
      </c>
      <c r="E369" s="20" t="s">
        <v>255</v>
      </c>
      <c r="F369" s="17"/>
      <c r="G369" s="33">
        <f>SUM(G370+G389+G386+G382+G397+G378)</f>
        <v>317813875</v>
      </c>
      <c r="H369" s="33">
        <f>SUM(H370+H389+H386+H382+H397+H378)</f>
        <v>335072096</v>
      </c>
      <c r="I369" s="33">
        <f>SUM(I370+I389+I386+I382+I397)</f>
        <v>405956941</v>
      </c>
    </row>
    <row r="370" spans="1:9" ht="26.25">
      <c r="A370" s="148" t="s">
        <v>359</v>
      </c>
      <c r="B370" s="23" t="s">
        <v>793</v>
      </c>
      <c r="C370" s="18" t="s">
        <v>114</v>
      </c>
      <c r="D370" s="18" t="s">
        <v>99</v>
      </c>
      <c r="E370" s="21" t="s">
        <v>313</v>
      </c>
      <c r="F370" s="18"/>
      <c r="G370" s="12">
        <f>SUM(G371+G374+G376)</f>
        <v>287878697</v>
      </c>
      <c r="H370" s="12">
        <f>SUM(H371+H374+H376)</f>
        <v>305979557</v>
      </c>
      <c r="I370" s="12">
        <f>SUM(I371+I374+I376+I378)</f>
        <v>0</v>
      </c>
    </row>
    <row r="371" spans="1:9" ht="83.25" customHeight="1">
      <c r="A371" s="92" t="s">
        <v>469</v>
      </c>
      <c r="B371" s="23" t="s">
        <v>793</v>
      </c>
      <c r="C371" s="18" t="s">
        <v>114</v>
      </c>
      <c r="D371" s="18" t="s">
        <v>99</v>
      </c>
      <c r="E371" s="21" t="s">
        <v>317</v>
      </c>
      <c r="F371" s="18"/>
      <c r="G371" s="12">
        <f>SUM(G372:G373)</f>
        <v>270936977</v>
      </c>
      <c r="H371" s="12">
        <f>SUM(H372:H373)</f>
        <v>289037837</v>
      </c>
      <c r="I371" s="12">
        <f>SUM(I372:I373)</f>
        <v>0</v>
      </c>
    </row>
    <row r="372" spans="1:9" ht="53.25" customHeight="1">
      <c r="A372" s="148" t="s">
        <v>159</v>
      </c>
      <c r="B372" s="23" t="s">
        <v>793</v>
      </c>
      <c r="C372" s="18" t="s">
        <v>114</v>
      </c>
      <c r="D372" s="18" t="s">
        <v>99</v>
      </c>
      <c r="E372" s="21" t="s">
        <v>318</v>
      </c>
      <c r="F372" s="18" t="s">
        <v>100</v>
      </c>
      <c r="G372" s="12">
        <v>264061040</v>
      </c>
      <c r="H372" s="78">
        <v>282161900</v>
      </c>
      <c r="I372" s="78">
        <v>0</v>
      </c>
    </row>
    <row r="373" spans="1:9" ht="26.25">
      <c r="A373" s="148" t="s">
        <v>65</v>
      </c>
      <c r="B373" s="23" t="s">
        <v>793</v>
      </c>
      <c r="C373" s="18" t="s">
        <v>114</v>
      </c>
      <c r="D373" s="18" t="s">
        <v>99</v>
      </c>
      <c r="E373" s="21" t="s">
        <v>318</v>
      </c>
      <c r="F373" s="18" t="s">
        <v>103</v>
      </c>
      <c r="G373" s="12">
        <v>6875937</v>
      </c>
      <c r="H373" s="78">
        <v>6875937</v>
      </c>
      <c r="I373" s="78">
        <v>0</v>
      </c>
    </row>
    <row r="374" spans="1:9" ht="39">
      <c r="A374" s="148" t="s">
        <v>501</v>
      </c>
      <c r="B374" s="23" t="s">
        <v>793</v>
      </c>
      <c r="C374" s="18" t="s">
        <v>114</v>
      </c>
      <c r="D374" s="18" t="s">
        <v>99</v>
      </c>
      <c r="E374" s="21" t="s">
        <v>1013</v>
      </c>
      <c r="F374" s="18"/>
      <c r="G374" s="12">
        <f>SUM(G375)</f>
        <v>16092720</v>
      </c>
      <c r="H374" s="12">
        <f>SUM(H375)</f>
        <v>16092720</v>
      </c>
      <c r="I374" s="12">
        <f>SUM(I375)</f>
        <v>0</v>
      </c>
    </row>
    <row r="375" spans="1:9" ht="52.5">
      <c r="A375" s="148" t="s">
        <v>159</v>
      </c>
      <c r="B375" s="23" t="s">
        <v>793</v>
      </c>
      <c r="C375" s="18" t="s">
        <v>114</v>
      </c>
      <c r="D375" s="18" t="s">
        <v>99</v>
      </c>
      <c r="E375" s="21" t="s">
        <v>1013</v>
      </c>
      <c r="F375" s="18" t="s">
        <v>100</v>
      </c>
      <c r="G375" s="12">
        <v>16092720</v>
      </c>
      <c r="H375" s="78">
        <v>16092720</v>
      </c>
      <c r="I375" s="78">
        <v>0</v>
      </c>
    </row>
    <row r="376" spans="1:9" ht="26.25">
      <c r="A376" s="92" t="s">
        <v>163</v>
      </c>
      <c r="B376" s="23" t="s">
        <v>793</v>
      </c>
      <c r="C376" s="18" t="s">
        <v>114</v>
      </c>
      <c r="D376" s="18" t="s">
        <v>99</v>
      </c>
      <c r="E376" s="21" t="s">
        <v>785</v>
      </c>
      <c r="F376" s="18"/>
      <c r="G376" s="12">
        <f>SUM(G377)</f>
        <v>849000</v>
      </c>
      <c r="H376" s="12">
        <f>SUM(H377)</f>
        <v>849000</v>
      </c>
      <c r="I376" s="12">
        <f>SUM(I377)</f>
        <v>0</v>
      </c>
    </row>
    <row r="377" spans="1:9" ht="52.5">
      <c r="A377" s="92" t="s">
        <v>159</v>
      </c>
      <c r="B377" s="23" t="s">
        <v>793</v>
      </c>
      <c r="C377" s="18" t="s">
        <v>114</v>
      </c>
      <c r="D377" s="18" t="s">
        <v>99</v>
      </c>
      <c r="E377" s="21" t="s">
        <v>785</v>
      </c>
      <c r="F377" s="18" t="s">
        <v>100</v>
      </c>
      <c r="G377" s="12">
        <v>849000</v>
      </c>
      <c r="H377" s="12">
        <v>849000</v>
      </c>
      <c r="I377" s="78">
        <v>0</v>
      </c>
    </row>
    <row r="378" spans="1:9" ht="14.25">
      <c r="A378" s="92" t="s">
        <v>926</v>
      </c>
      <c r="B378" s="23" t="s">
        <v>793</v>
      </c>
      <c r="C378" s="18" t="s">
        <v>114</v>
      </c>
      <c r="D378" s="18" t="s">
        <v>99</v>
      </c>
      <c r="E378" s="21" t="s">
        <v>929</v>
      </c>
      <c r="F378" s="18"/>
      <c r="G378" s="12">
        <f aca="true" t="shared" si="31" ref="G378:I380">SUM(G379)</f>
        <v>3103752</v>
      </c>
      <c r="H378" s="12">
        <f t="shared" si="31"/>
        <v>3059620</v>
      </c>
      <c r="I378" s="12">
        <f t="shared" si="31"/>
        <v>0</v>
      </c>
    </row>
    <row r="379" spans="1:9" ht="33" customHeight="1">
      <c r="A379" s="92" t="s">
        <v>927</v>
      </c>
      <c r="B379" s="23" t="s">
        <v>793</v>
      </c>
      <c r="C379" s="18" t="s">
        <v>114</v>
      </c>
      <c r="D379" s="18" t="s">
        <v>99</v>
      </c>
      <c r="E379" s="21" t="s">
        <v>930</v>
      </c>
      <c r="F379" s="18"/>
      <c r="G379" s="12">
        <f t="shared" si="31"/>
        <v>3103752</v>
      </c>
      <c r="H379" s="12">
        <f t="shared" si="31"/>
        <v>3059620</v>
      </c>
      <c r="I379" s="12">
        <f t="shared" si="31"/>
        <v>0</v>
      </c>
    </row>
    <row r="380" spans="1:9" ht="52.5">
      <c r="A380" s="92" t="s">
        <v>931</v>
      </c>
      <c r="B380" s="23" t="s">
        <v>793</v>
      </c>
      <c r="C380" s="18" t="s">
        <v>114</v>
      </c>
      <c r="D380" s="18" t="s">
        <v>99</v>
      </c>
      <c r="E380" s="21" t="s">
        <v>928</v>
      </c>
      <c r="F380" s="18"/>
      <c r="G380" s="12">
        <f t="shared" si="31"/>
        <v>3103752</v>
      </c>
      <c r="H380" s="12">
        <f t="shared" si="31"/>
        <v>3059620</v>
      </c>
      <c r="I380" s="12">
        <f t="shared" si="31"/>
        <v>0</v>
      </c>
    </row>
    <row r="381" spans="1:9" ht="42.75" customHeight="1">
      <c r="A381" s="92" t="s">
        <v>159</v>
      </c>
      <c r="B381" s="23" t="s">
        <v>793</v>
      </c>
      <c r="C381" s="18" t="s">
        <v>114</v>
      </c>
      <c r="D381" s="18" t="s">
        <v>99</v>
      </c>
      <c r="E381" s="21" t="s">
        <v>928</v>
      </c>
      <c r="F381" s="18" t="s">
        <v>100</v>
      </c>
      <c r="G381" s="12">
        <v>3103752</v>
      </c>
      <c r="H381" s="12">
        <v>3059620</v>
      </c>
      <c r="I381" s="131">
        <v>0</v>
      </c>
    </row>
    <row r="382" spans="1:9" ht="54" customHeight="1">
      <c r="A382" s="148" t="s">
        <v>780</v>
      </c>
      <c r="B382" s="23" t="s">
        <v>793</v>
      </c>
      <c r="C382" s="18" t="s">
        <v>114</v>
      </c>
      <c r="D382" s="18" t="s">
        <v>99</v>
      </c>
      <c r="E382" s="21" t="s">
        <v>786</v>
      </c>
      <c r="F382" s="18"/>
      <c r="G382" s="12">
        <f>SUM(G383:G385)</f>
        <v>17991253</v>
      </c>
      <c r="H382" s="12">
        <f>SUM(H383:H385)</f>
        <v>17991253</v>
      </c>
      <c r="I382" s="12">
        <f>SUM(I383:I385)</f>
        <v>0</v>
      </c>
    </row>
    <row r="383" spans="1:9" ht="57" customHeight="1">
      <c r="A383" s="148" t="s">
        <v>159</v>
      </c>
      <c r="B383" s="23" t="s">
        <v>793</v>
      </c>
      <c r="C383" s="18" t="s">
        <v>114</v>
      </c>
      <c r="D383" s="18" t="s">
        <v>99</v>
      </c>
      <c r="E383" s="21" t="s">
        <v>786</v>
      </c>
      <c r="F383" s="18" t="s">
        <v>100</v>
      </c>
      <c r="G383" s="12">
        <v>13672303</v>
      </c>
      <c r="H383" s="12">
        <v>13672303</v>
      </c>
      <c r="I383" s="131">
        <v>0</v>
      </c>
    </row>
    <row r="384" spans="1:9" ht="15.75" customHeight="1">
      <c r="A384" s="148" t="s">
        <v>65</v>
      </c>
      <c r="B384" s="23" t="s">
        <v>793</v>
      </c>
      <c r="C384" s="18" t="s">
        <v>114</v>
      </c>
      <c r="D384" s="18" t="s">
        <v>99</v>
      </c>
      <c r="E384" s="21" t="s">
        <v>786</v>
      </c>
      <c r="F384" s="18" t="s">
        <v>103</v>
      </c>
      <c r="G384" s="12">
        <v>10950</v>
      </c>
      <c r="H384" s="12">
        <v>10950</v>
      </c>
      <c r="I384" s="131">
        <v>0</v>
      </c>
    </row>
    <row r="385" spans="1:9" ht="22.5" customHeight="1">
      <c r="A385" s="148" t="s">
        <v>124</v>
      </c>
      <c r="B385" s="23" t="s">
        <v>793</v>
      </c>
      <c r="C385" s="18" t="s">
        <v>114</v>
      </c>
      <c r="D385" s="18" t="s">
        <v>99</v>
      </c>
      <c r="E385" s="21" t="s">
        <v>786</v>
      </c>
      <c r="F385" s="18" t="s">
        <v>123</v>
      </c>
      <c r="G385" s="12">
        <v>4308000</v>
      </c>
      <c r="H385" s="12">
        <v>4308000</v>
      </c>
      <c r="I385" s="131">
        <v>0</v>
      </c>
    </row>
    <row r="386" spans="1:9" ht="16.5" customHeight="1">
      <c r="A386" s="148" t="s">
        <v>509</v>
      </c>
      <c r="B386" s="23" t="s">
        <v>793</v>
      </c>
      <c r="C386" s="18" t="s">
        <v>114</v>
      </c>
      <c r="D386" s="18" t="s">
        <v>99</v>
      </c>
      <c r="E386" s="202" t="s">
        <v>510</v>
      </c>
      <c r="F386" s="18"/>
      <c r="G386" s="12">
        <f aca="true" t="shared" si="32" ref="G386:I387">SUM(G387)</f>
        <v>0</v>
      </c>
      <c r="H386" s="12">
        <f t="shared" si="32"/>
        <v>4507770</v>
      </c>
      <c r="I386" s="12">
        <f t="shared" si="32"/>
        <v>0</v>
      </c>
    </row>
    <row r="387" spans="1:9" ht="108" customHeight="1">
      <c r="A387" s="148" t="s">
        <v>1036</v>
      </c>
      <c r="B387" s="23" t="s">
        <v>793</v>
      </c>
      <c r="C387" s="18" t="s">
        <v>114</v>
      </c>
      <c r="D387" s="18" t="s">
        <v>99</v>
      </c>
      <c r="E387" s="21" t="s">
        <v>935</v>
      </c>
      <c r="F387" s="18"/>
      <c r="G387" s="12">
        <f t="shared" si="32"/>
        <v>0</v>
      </c>
      <c r="H387" s="12">
        <f t="shared" si="32"/>
        <v>4507770</v>
      </c>
      <c r="I387" s="12">
        <f t="shared" si="32"/>
        <v>0</v>
      </c>
    </row>
    <row r="388" spans="1:9" ht="26.25">
      <c r="A388" s="148" t="s">
        <v>65</v>
      </c>
      <c r="B388" s="23" t="s">
        <v>793</v>
      </c>
      <c r="C388" s="18" t="s">
        <v>114</v>
      </c>
      <c r="D388" s="18" t="s">
        <v>99</v>
      </c>
      <c r="E388" s="21" t="s">
        <v>935</v>
      </c>
      <c r="F388" s="18" t="s">
        <v>103</v>
      </c>
      <c r="G388" s="12">
        <v>0</v>
      </c>
      <c r="H388" s="78">
        <v>4507770</v>
      </c>
      <c r="I388" s="78">
        <v>0</v>
      </c>
    </row>
    <row r="389" spans="1:9" ht="14.25">
      <c r="A389" s="190" t="s">
        <v>439</v>
      </c>
      <c r="B389" s="23" t="s">
        <v>793</v>
      </c>
      <c r="C389" s="18" t="s">
        <v>114</v>
      </c>
      <c r="D389" s="18" t="s">
        <v>99</v>
      </c>
      <c r="E389" s="21" t="s">
        <v>437</v>
      </c>
      <c r="F389" s="18"/>
      <c r="G389" s="12">
        <f aca="true" t="shared" si="33" ref="G389:I390">SUM(G390)</f>
        <v>8840173</v>
      </c>
      <c r="H389" s="12">
        <f t="shared" si="33"/>
        <v>3533896</v>
      </c>
      <c r="I389" s="12">
        <v>0</v>
      </c>
    </row>
    <row r="390" spans="1:9" ht="66">
      <c r="A390" s="190" t="s">
        <v>933</v>
      </c>
      <c r="B390" s="23" t="s">
        <v>793</v>
      </c>
      <c r="C390" s="18" t="s">
        <v>114</v>
      </c>
      <c r="D390" s="18" t="s">
        <v>99</v>
      </c>
      <c r="E390" s="21" t="s">
        <v>932</v>
      </c>
      <c r="F390" s="18"/>
      <c r="G390" s="12">
        <f t="shared" si="33"/>
        <v>8840173</v>
      </c>
      <c r="H390" s="12">
        <f t="shared" si="33"/>
        <v>3533896</v>
      </c>
      <c r="I390" s="12">
        <f t="shared" si="33"/>
        <v>0</v>
      </c>
    </row>
    <row r="391" spans="1:9" ht="26.25">
      <c r="A391" s="190" t="s">
        <v>65</v>
      </c>
      <c r="B391" s="23" t="s">
        <v>793</v>
      </c>
      <c r="C391" s="18" t="s">
        <v>114</v>
      </c>
      <c r="D391" s="18" t="s">
        <v>99</v>
      </c>
      <c r="E391" s="21" t="s">
        <v>932</v>
      </c>
      <c r="F391" s="18" t="s">
        <v>103</v>
      </c>
      <c r="G391" s="12">
        <v>8840173</v>
      </c>
      <c r="H391" s="286">
        <v>3533896</v>
      </c>
      <c r="I391" s="131">
        <v>0</v>
      </c>
    </row>
    <row r="392" spans="1:9" ht="26.25">
      <c r="A392" s="188" t="s">
        <v>372</v>
      </c>
      <c r="B392" s="23" t="s">
        <v>793</v>
      </c>
      <c r="C392" s="17" t="s">
        <v>114</v>
      </c>
      <c r="D392" s="17" t="s">
        <v>99</v>
      </c>
      <c r="E392" s="20" t="s">
        <v>373</v>
      </c>
      <c r="F392" s="17"/>
      <c r="G392" s="33">
        <f aca="true" t="shared" si="34" ref="G392:I395">SUM(G393)</f>
        <v>44800</v>
      </c>
      <c r="H392" s="33">
        <f t="shared" si="34"/>
        <v>44800</v>
      </c>
      <c r="I392" s="33">
        <f t="shared" si="34"/>
        <v>44800</v>
      </c>
    </row>
    <row r="393" spans="1:9" ht="39">
      <c r="A393" s="148" t="s">
        <v>386</v>
      </c>
      <c r="B393" s="23" t="s">
        <v>793</v>
      </c>
      <c r="C393" s="18" t="s">
        <v>114</v>
      </c>
      <c r="D393" s="18" t="s">
        <v>99</v>
      </c>
      <c r="E393" s="21" t="s">
        <v>374</v>
      </c>
      <c r="F393" s="18"/>
      <c r="G393" s="12">
        <f t="shared" si="34"/>
        <v>44800</v>
      </c>
      <c r="H393" s="12">
        <f t="shared" si="34"/>
        <v>44800</v>
      </c>
      <c r="I393" s="12">
        <f t="shared" si="34"/>
        <v>44800</v>
      </c>
    </row>
    <row r="394" spans="1:9" ht="16.5" customHeight="1">
      <c r="A394" s="148" t="s">
        <v>375</v>
      </c>
      <c r="B394" s="23" t="s">
        <v>793</v>
      </c>
      <c r="C394" s="18" t="s">
        <v>114</v>
      </c>
      <c r="D394" s="18" t="s">
        <v>99</v>
      </c>
      <c r="E394" s="21" t="s">
        <v>376</v>
      </c>
      <c r="F394" s="18"/>
      <c r="G394" s="12">
        <f t="shared" si="34"/>
        <v>44800</v>
      </c>
      <c r="H394" s="12">
        <f t="shared" si="34"/>
        <v>44800</v>
      </c>
      <c r="I394" s="12">
        <f t="shared" si="34"/>
        <v>44800</v>
      </c>
    </row>
    <row r="395" spans="1:9" ht="26.25">
      <c r="A395" s="148" t="s">
        <v>163</v>
      </c>
      <c r="B395" s="23" t="s">
        <v>793</v>
      </c>
      <c r="C395" s="18" t="s">
        <v>114</v>
      </c>
      <c r="D395" s="18" t="s">
        <v>99</v>
      </c>
      <c r="E395" s="21" t="s">
        <v>383</v>
      </c>
      <c r="F395" s="18"/>
      <c r="G395" s="12">
        <f t="shared" si="34"/>
        <v>44800</v>
      </c>
      <c r="H395" s="12">
        <f t="shared" si="34"/>
        <v>44800</v>
      </c>
      <c r="I395" s="12">
        <f t="shared" si="34"/>
        <v>44800</v>
      </c>
    </row>
    <row r="396" spans="1:9" ht="31.5" customHeight="1">
      <c r="A396" s="148" t="s">
        <v>65</v>
      </c>
      <c r="B396" s="23" t="s">
        <v>793</v>
      </c>
      <c r="C396" s="18" t="s">
        <v>114</v>
      </c>
      <c r="D396" s="18" t="s">
        <v>99</v>
      </c>
      <c r="E396" s="21" t="s">
        <v>383</v>
      </c>
      <c r="F396" s="18" t="s">
        <v>103</v>
      </c>
      <c r="G396" s="12">
        <v>44800</v>
      </c>
      <c r="H396" s="12">
        <v>44800</v>
      </c>
      <c r="I396" s="12">
        <v>44800</v>
      </c>
    </row>
    <row r="397" spans="1:9" ht="26.25">
      <c r="A397" s="121" t="s">
        <v>139</v>
      </c>
      <c r="B397" s="23" t="s">
        <v>793</v>
      </c>
      <c r="C397" s="18" t="s">
        <v>114</v>
      </c>
      <c r="D397" s="18" t="s">
        <v>99</v>
      </c>
      <c r="E397" s="20" t="s">
        <v>217</v>
      </c>
      <c r="F397" s="18"/>
      <c r="G397" s="12">
        <f>SUM(G398)</f>
        <v>0</v>
      </c>
      <c r="H397" s="12">
        <f>SUM(H398)</f>
        <v>0</v>
      </c>
      <c r="I397" s="12">
        <f>SUM(I398)</f>
        <v>405956941</v>
      </c>
    </row>
    <row r="398" spans="1:9" ht="33" customHeight="1">
      <c r="A398" s="92" t="s">
        <v>140</v>
      </c>
      <c r="B398" s="23" t="s">
        <v>793</v>
      </c>
      <c r="C398" s="18" t="s">
        <v>114</v>
      </c>
      <c r="D398" s="18" t="s">
        <v>99</v>
      </c>
      <c r="E398" s="21" t="s">
        <v>218</v>
      </c>
      <c r="F398" s="18"/>
      <c r="G398" s="12">
        <f>SUM(G399+G401+G403+G405+G409+G411+G413+G415+G418+G424+G426+G428+G431+G433+G436+G439+G441)</f>
        <v>0</v>
      </c>
      <c r="H398" s="12">
        <f>SUM(H399+H401+H403+H405+H409+H411+H413+H415+H418+H424+H426+H428+H431+H433+H436+H439+H441)</f>
        <v>0</v>
      </c>
      <c r="I398" s="12">
        <f>SUM(I399+I401+I403+I405+I409+I411+I413+I415+I418+I420+I424+I426+I428+I431+I433+I436+I439+I441)</f>
        <v>405956941</v>
      </c>
    </row>
    <row r="399" spans="1:9" ht="26.25">
      <c r="A399" s="92" t="s">
        <v>422</v>
      </c>
      <c r="B399" s="23" t="s">
        <v>793</v>
      </c>
      <c r="C399" s="18" t="s">
        <v>114</v>
      </c>
      <c r="D399" s="18" t="s">
        <v>99</v>
      </c>
      <c r="E399" s="21" t="s">
        <v>974</v>
      </c>
      <c r="F399" s="18"/>
      <c r="G399" s="12">
        <f>SUM(G400)</f>
        <v>0</v>
      </c>
      <c r="H399" s="12">
        <f>SUM(H400)</f>
        <v>0</v>
      </c>
      <c r="I399" s="12">
        <f>SUM(I400)</f>
        <v>290319</v>
      </c>
    </row>
    <row r="400" spans="1:9" ht="18" customHeight="1">
      <c r="A400" s="148" t="s">
        <v>159</v>
      </c>
      <c r="B400" s="23" t="s">
        <v>793</v>
      </c>
      <c r="C400" s="18" t="s">
        <v>114</v>
      </c>
      <c r="D400" s="18" t="s">
        <v>99</v>
      </c>
      <c r="E400" s="21" t="s">
        <v>974</v>
      </c>
      <c r="F400" s="18" t="s">
        <v>100</v>
      </c>
      <c r="G400" s="12">
        <v>0</v>
      </c>
      <c r="H400" s="12">
        <v>0</v>
      </c>
      <c r="I400" s="78">
        <v>290319</v>
      </c>
    </row>
    <row r="401" spans="1:9" ht="52.5">
      <c r="A401" s="92" t="s">
        <v>464</v>
      </c>
      <c r="B401" s="23" t="s">
        <v>793</v>
      </c>
      <c r="C401" s="18" t="s">
        <v>114</v>
      </c>
      <c r="D401" s="18" t="s">
        <v>99</v>
      </c>
      <c r="E401" s="21" t="s">
        <v>978</v>
      </c>
      <c r="F401" s="18"/>
      <c r="G401" s="12">
        <f>SUM(G402)</f>
        <v>0</v>
      </c>
      <c r="H401" s="12">
        <v>0</v>
      </c>
      <c r="I401" s="12">
        <f>SUM(I402)</f>
        <v>1012061</v>
      </c>
    </row>
    <row r="402" spans="1:9" s="14" customFormat="1" ht="16.5" customHeight="1">
      <c r="A402" s="148" t="s">
        <v>65</v>
      </c>
      <c r="B402" s="23" t="s">
        <v>793</v>
      </c>
      <c r="C402" s="18" t="s">
        <v>114</v>
      </c>
      <c r="D402" s="18" t="s">
        <v>99</v>
      </c>
      <c r="E402" s="21" t="s">
        <v>978</v>
      </c>
      <c r="F402" s="18" t="s">
        <v>103</v>
      </c>
      <c r="G402" s="12">
        <v>0</v>
      </c>
      <c r="H402" s="12">
        <v>0</v>
      </c>
      <c r="I402" s="293">
        <v>1012061</v>
      </c>
    </row>
    <row r="403" spans="1:9" ht="52.5">
      <c r="A403" s="92" t="s">
        <v>465</v>
      </c>
      <c r="B403" s="23" t="s">
        <v>793</v>
      </c>
      <c r="C403" s="18" t="s">
        <v>114</v>
      </c>
      <c r="D403" s="18" t="s">
        <v>99</v>
      </c>
      <c r="E403" s="21" t="s">
        <v>979</v>
      </c>
      <c r="F403" s="18"/>
      <c r="G403" s="12">
        <f>SUM(G404)</f>
        <v>0</v>
      </c>
      <c r="H403" s="12">
        <f>SUM(H404)</f>
        <v>0</v>
      </c>
      <c r="I403" s="12">
        <f>SUM(I404)</f>
        <v>626282</v>
      </c>
    </row>
    <row r="404" spans="1:9" ht="26.25">
      <c r="A404" s="148" t="s">
        <v>65</v>
      </c>
      <c r="B404" s="23" t="s">
        <v>793</v>
      </c>
      <c r="C404" s="18" t="s">
        <v>114</v>
      </c>
      <c r="D404" s="18" t="s">
        <v>99</v>
      </c>
      <c r="E404" s="21" t="s">
        <v>979</v>
      </c>
      <c r="F404" s="18" t="s">
        <v>103</v>
      </c>
      <c r="G404" s="12">
        <v>0</v>
      </c>
      <c r="H404" s="12">
        <v>0</v>
      </c>
      <c r="I404" s="12">
        <v>626282</v>
      </c>
    </row>
    <row r="405" spans="1:9" ht="16.5" customHeight="1">
      <c r="A405" s="148" t="s">
        <v>163</v>
      </c>
      <c r="B405" s="23" t="s">
        <v>793</v>
      </c>
      <c r="C405" s="18" t="s">
        <v>114</v>
      </c>
      <c r="D405" s="18" t="s">
        <v>99</v>
      </c>
      <c r="E405" s="21" t="s">
        <v>219</v>
      </c>
      <c r="F405" s="18"/>
      <c r="G405" s="12">
        <f>SUM(G406+G407+G408)</f>
        <v>0</v>
      </c>
      <c r="H405" s="12">
        <f>SUM(H406+H407+H408)</f>
        <v>0</v>
      </c>
      <c r="I405" s="12">
        <f>SUM(I406+I407+I408)</f>
        <v>37445898</v>
      </c>
    </row>
    <row r="406" spans="1:9" ht="33" customHeight="1">
      <c r="A406" s="148" t="s">
        <v>159</v>
      </c>
      <c r="B406" s="23" t="s">
        <v>793</v>
      </c>
      <c r="C406" s="18" t="s">
        <v>114</v>
      </c>
      <c r="D406" s="18" t="s">
        <v>99</v>
      </c>
      <c r="E406" s="21" t="s">
        <v>219</v>
      </c>
      <c r="F406" s="18" t="s">
        <v>100</v>
      </c>
      <c r="G406" s="12">
        <v>0</v>
      </c>
      <c r="H406" s="12">
        <v>0</v>
      </c>
      <c r="I406" s="78">
        <v>849000</v>
      </c>
    </row>
    <row r="407" spans="1:9" ht="28.5" customHeight="1">
      <c r="A407" s="148" t="s">
        <v>65</v>
      </c>
      <c r="B407" s="23" t="s">
        <v>793</v>
      </c>
      <c r="C407" s="18" t="s">
        <v>114</v>
      </c>
      <c r="D407" s="18" t="s">
        <v>99</v>
      </c>
      <c r="E407" s="21" t="s">
        <v>219</v>
      </c>
      <c r="F407" s="18" t="s">
        <v>103</v>
      </c>
      <c r="G407" s="12">
        <v>0</v>
      </c>
      <c r="H407" s="12">
        <v>0</v>
      </c>
      <c r="I407" s="12">
        <v>32970221</v>
      </c>
    </row>
    <row r="408" spans="1:9" ht="18" customHeight="1">
      <c r="A408" s="148" t="s">
        <v>105</v>
      </c>
      <c r="B408" s="23" t="s">
        <v>793</v>
      </c>
      <c r="C408" s="18" t="s">
        <v>114</v>
      </c>
      <c r="D408" s="18" t="s">
        <v>99</v>
      </c>
      <c r="E408" s="21" t="s">
        <v>219</v>
      </c>
      <c r="F408" s="18" t="s">
        <v>104</v>
      </c>
      <c r="G408" s="12">
        <v>0</v>
      </c>
      <c r="H408" s="12">
        <v>0</v>
      </c>
      <c r="I408" s="12">
        <v>3626677</v>
      </c>
    </row>
    <row r="409" spans="1:9" ht="45" customHeight="1">
      <c r="A409" s="148" t="s">
        <v>417</v>
      </c>
      <c r="B409" s="23" t="s">
        <v>793</v>
      </c>
      <c r="C409" s="18" t="s">
        <v>114</v>
      </c>
      <c r="D409" s="18" t="s">
        <v>99</v>
      </c>
      <c r="E409" s="21" t="s">
        <v>980</v>
      </c>
      <c r="F409" s="18"/>
      <c r="G409" s="12">
        <f>SUM(G410)</f>
        <v>0</v>
      </c>
      <c r="H409" s="12">
        <f>SUM(H410)</f>
        <v>0</v>
      </c>
      <c r="I409" s="12">
        <f>SUM(I410)</f>
        <v>100000</v>
      </c>
    </row>
    <row r="410" spans="1:9" ht="27" customHeight="1">
      <c r="A410" s="148" t="s">
        <v>65</v>
      </c>
      <c r="B410" s="23" t="s">
        <v>793</v>
      </c>
      <c r="C410" s="18" t="s">
        <v>114</v>
      </c>
      <c r="D410" s="18" t="s">
        <v>99</v>
      </c>
      <c r="E410" s="21" t="s">
        <v>980</v>
      </c>
      <c r="F410" s="18" t="s">
        <v>103</v>
      </c>
      <c r="G410" s="12">
        <v>0</v>
      </c>
      <c r="H410" s="12">
        <v>0</v>
      </c>
      <c r="I410" s="78">
        <v>100000</v>
      </c>
    </row>
    <row r="411" spans="1:9" ht="27" customHeight="1">
      <c r="A411" s="148" t="s">
        <v>492</v>
      </c>
      <c r="B411" s="23" t="s">
        <v>793</v>
      </c>
      <c r="C411" s="18" t="s">
        <v>114</v>
      </c>
      <c r="D411" s="18" t="s">
        <v>99</v>
      </c>
      <c r="E411" s="21" t="s">
        <v>981</v>
      </c>
      <c r="F411" s="18"/>
      <c r="G411" s="12">
        <f>SUM(G412)</f>
        <v>0</v>
      </c>
      <c r="H411" s="12">
        <f>SUM(H412)</f>
        <v>0</v>
      </c>
      <c r="I411" s="12">
        <f>SUM(I412)</f>
        <v>2634899</v>
      </c>
    </row>
    <row r="412" spans="1:9" ht="29.25" customHeight="1">
      <c r="A412" s="148" t="s">
        <v>65</v>
      </c>
      <c r="B412" s="23" t="s">
        <v>793</v>
      </c>
      <c r="C412" s="18" t="s">
        <v>114</v>
      </c>
      <c r="D412" s="18" t="s">
        <v>99</v>
      </c>
      <c r="E412" s="21" t="s">
        <v>981</v>
      </c>
      <c r="F412" s="18" t="s">
        <v>103</v>
      </c>
      <c r="G412" s="12">
        <v>0</v>
      </c>
      <c r="H412" s="12">
        <v>0</v>
      </c>
      <c r="I412" s="53">
        <v>2634899</v>
      </c>
    </row>
    <row r="413" spans="1:9" ht="28.5" customHeight="1">
      <c r="A413" s="148" t="s">
        <v>496</v>
      </c>
      <c r="B413" s="23" t="s">
        <v>793</v>
      </c>
      <c r="C413" s="18" t="s">
        <v>114</v>
      </c>
      <c r="D413" s="18" t="s">
        <v>99</v>
      </c>
      <c r="E413" s="21" t="s">
        <v>982</v>
      </c>
      <c r="F413" s="18"/>
      <c r="G413" s="12">
        <f>SUM(G414)</f>
        <v>0</v>
      </c>
      <c r="H413" s="12">
        <f>SUM(H414)</f>
        <v>0</v>
      </c>
      <c r="I413" s="12">
        <f>SUM(I414)</f>
        <v>95000</v>
      </c>
    </row>
    <row r="414" spans="1:9" ht="15.75" customHeight="1">
      <c r="A414" s="148" t="s">
        <v>124</v>
      </c>
      <c r="B414" s="23" t="s">
        <v>793</v>
      </c>
      <c r="C414" s="18" t="s">
        <v>114</v>
      </c>
      <c r="D414" s="18" t="s">
        <v>99</v>
      </c>
      <c r="E414" s="21" t="s">
        <v>982</v>
      </c>
      <c r="F414" s="18" t="s">
        <v>123</v>
      </c>
      <c r="G414" s="12">
        <v>0</v>
      </c>
      <c r="H414" s="12">
        <v>0</v>
      </c>
      <c r="I414" s="53">
        <v>95000</v>
      </c>
    </row>
    <row r="415" spans="1:9" ht="44.25" customHeight="1">
      <c r="A415" s="148" t="s">
        <v>756</v>
      </c>
      <c r="B415" s="23" t="s">
        <v>793</v>
      </c>
      <c r="C415" s="18" t="s">
        <v>114</v>
      </c>
      <c r="D415" s="18" t="s">
        <v>99</v>
      </c>
      <c r="E415" s="21" t="s">
        <v>983</v>
      </c>
      <c r="F415" s="18"/>
      <c r="G415" s="12">
        <f>SUM(G416+G417)</f>
        <v>0</v>
      </c>
      <c r="H415" s="12">
        <f>SUM(H416+H417)</f>
        <v>0</v>
      </c>
      <c r="I415" s="12">
        <f>SUM(I416+I417)</f>
        <v>468000</v>
      </c>
    </row>
    <row r="416" spans="1:9" ht="30.75" customHeight="1">
      <c r="A416" s="148" t="s">
        <v>65</v>
      </c>
      <c r="B416" s="23" t="s">
        <v>793</v>
      </c>
      <c r="C416" s="18" t="s">
        <v>114</v>
      </c>
      <c r="D416" s="18" t="s">
        <v>99</v>
      </c>
      <c r="E416" s="21" t="s">
        <v>983</v>
      </c>
      <c r="F416" s="18" t="s">
        <v>103</v>
      </c>
      <c r="G416" s="12">
        <v>0</v>
      </c>
      <c r="H416" s="12">
        <v>0</v>
      </c>
      <c r="I416" s="53">
        <v>431500</v>
      </c>
    </row>
    <row r="417" spans="1:9" ht="15" customHeight="1">
      <c r="A417" s="148" t="s">
        <v>124</v>
      </c>
      <c r="B417" s="23" t="s">
        <v>793</v>
      </c>
      <c r="C417" s="18" t="s">
        <v>114</v>
      </c>
      <c r="D417" s="18" t="s">
        <v>99</v>
      </c>
      <c r="E417" s="21" t="s">
        <v>983</v>
      </c>
      <c r="F417" s="18" t="s">
        <v>123</v>
      </c>
      <c r="G417" s="12">
        <v>0</v>
      </c>
      <c r="H417" s="12">
        <v>0</v>
      </c>
      <c r="I417" s="53">
        <v>36500</v>
      </c>
    </row>
    <row r="418" spans="1:9" ht="55.5" customHeight="1">
      <c r="A418" s="148" t="s">
        <v>782</v>
      </c>
      <c r="B418" s="23" t="s">
        <v>793</v>
      </c>
      <c r="C418" s="18" t="s">
        <v>114</v>
      </c>
      <c r="D418" s="18" t="s">
        <v>99</v>
      </c>
      <c r="E418" s="21" t="s">
        <v>984</v>
      </c>
      <c r="F418" s="18"/>
      <c r="G418" s="12">
        <f>SUM(G419)</f>
        <v>0</v>
      </c>
      <c r="H418" s="12">
        <f>SUM(H419)</f>
        <v>0</v>
      </c>
      <c r="I418" s="12">
        <f>SUM(I419)</f>
        <v>6284000</v>
      </c>
    </row>
    <row r="419" spans="1:9" ht="33" customHeight="1">
      <c r="A419" s="148" t="s">
        <v>784</v>
      </c>
      <c r="B419" s="23" t="s">
        <v>793</v>
      </c>
      <c r="C419" s="18" t="s">
        <v>114</v>
      </c>
      <c r="D419" s="18" t="s">
        <v>99</v>
      </c>
      <c r="E419" s="21" t="s">
        <v>984</v>
      </c>
      <c r="F419" s="18" t="s">
        <v>103</v>
      </c>
      <c r="G419" s="12">
        <v>0</v>
      </c>
      <c r="H419" s="12">
        <v>0</v>
      </c>
      <c r="I419" s="53">
        <v>6284000</v>
      </c>
    </row>
    <row r="420" spans="1:9" ht="19.5" customHeight="1">
      <c r="A420" s="92" t="s">
        <v>926</v>
      </c>
      <c r="B420" s="23" t="s">
        <v>793</v>
      </c>
      <c r="C420" s="18" t="s">
        <v>114</v>
      </c>
      <c r="D420" s="18" t="s">
        <v>99</v>
      </c>
      <c r="E420" s="21" t="s">
        <v>985</v>
      </c>
      <c r="F420" s="18"/>
      <c r="G420" s="12">
        <f aca="true" t="shared" si="35" ref="G420:I422">SUM(G421)</f>
        <v>0</v>
      </c>
      <c r="H420" s="12">
        <f t="shared" si="35"/>
        <v>0</v>
      </c>
      <c r="I420" s="12">
        <f t="shared" si="35"/>
        <v>3059620</v>
      </c>
    </row>
    <row r="421" spans="1:9" ht="33" customHeight="1">
      <c r="A421" s="92" t="s">
        <v>927</v>
      </c>
      <c r="B421" s="23" t="s">
        <v>793</v>
      </c>
      <c r="C421" s="18" t="s">
        <v>114</v>
      </c>
      <c r="D421" s="18" t="s">
        <v>99</v>
      </c>
      <c r="E421" s="21" t="s">
        <v>986</v>
      </c>
      <c r="F421" s="18"/>
      <c r="G421" s="12">
        <f t="shared" si="35"/>
        <v>0</v>
      </c>
      <c r="H421" s="12">
        <f t="shared" si="35"/>
        <v>0</v>
      </c>
      <c r="I421" s="12">
        <f t="shared" si="35"/>
        <v>3059620</v>
      </c>
    </row>
    <row r="422" spans="1:9" ht="28.5" customHeight="1">
      <c r="A422" s="92" t="s">
        <v>931</v>
      </c>
      <c r="B422" s="23" t="s">
        <v>793</v>
      </c>
      <c r="C422" s="18" t="s">
        <v>114</v>
      </c>
      <c r="D422" s="18" t="s">
        <v>99</v>
      </c>
      <c r="E422" s="21" t="s">
        <v>987</v>
      </c>
      <c r="F422" s="18"/>
      <c r="G422" s="12">
        <f t="shared" si="35"/>
        <v>0</v>
      </c>
      <c r="H422" s="12">
        <f t="shared" si="35"/>
        <v>0</v>
      </c>
      <c r="I422" s="12">
        <f t="shared" si="35"/>
        <v>3059620</v>
      </c>
    </row>
    <row r="423" spans="1:9" ht="55.5" customHeight="1">
      <c r="A423" s="92" t="s">
        <v>159</v>
      </c>
      <c r="B423" s="23" t="s">
        <v>793</v>
      </c>
      <c r="C423" s="18" t="s">
        <v>114</v>
      </c>
      <c r="D423" s="18" t="s">
        <v>99</v>
      </c>
      <c r="E423" s="21" t="s">
        <v>987</v>
      </c>
      <c r="F423" s="18" t="s">
        <v>100</v>
      </c>
      <c r="G423" s="12">
        <v>0</v>
      </c>
      <c r="H423" s="12">
        <v>0</v>
      </c>
      <c r="I423" s="53">
        <v>3059620</v>
      </c>
    </row>
    <row r="424" spans="1:9" ht="45" customHeight="1">
      <c r="A424" s="148" t="s">
        <v>477</v>
      </c>
      <c r="B424" s="23" t="s">
        <v>793</v>
      </c>
      <c r="C424" s="18" t="s">
        <v>114</v>
      </c>
      <c r="D424" s="18" t="s">
        <v>99</v>
      </c>
      <c r="E424" s="52" t="s">
        <v>988</v>
      </c>
      <c r="F424" s="18"/>
      <c r="G424" s="12">
        <f>SUM(G425)</f>
        <v>0</v>
      </c>
      <c r="H424" s="12">
        <f>SUM(H425)</f>
        <v>0</v>
      </c>
      <c r="I424" s="12">
        <f>SUM(I425)</f>
        <v>11273103</v>
      </c>
    </row>
    <row r="425" spans="1:9" ht="31.5" customHeight="1">
      <c r="A425" s="148" t="s">
        <v>65</v>
      </c>
      <c r="B425" s="23" t="s">
        <v>793</v>
      </c>
      <c r="C425" s="18" t="s">
        <v>114</v>
      </c>
      <c r="D425" s="18" t="s">
        <v>99</v>
      </c>
      <c r="E425" s="52" t="s">
        <v>988</v>
      </c>
      <c r="F425" s="18" t="s">
        <v>103</v>
      </c>
      <c r="G425" s="12">
        <v>0</v>
      </c>
      <c r="H425" s="12">
        <v>0</v>
      </c>
      <c r="I425" s="53">
        <v>11273103</v>
      </c>
    </row>
    <row r="426" spans="1:9" ht="32.25" customHeight="1">
      <c r="A426" s="148" t="s">
        <v>481</v>
      </c>
      <c r="B426" s="23" t="s">
        <v>793</v>
      </c>
      <c r="C426" s="18" t="s">
        <v>114</v>
      </c>
      <c r="D426" s="18" t="s">
        <v>99</v>
      </c>
      <c r="E426" s="52" t="s">
        <v>989</v>
      </c>
      <c r="F426" s="18"/>
      <c r="G426" s="12">
        <f>SUM(G427)</f>
        <v>0</v>
      </c>
      <c r="H426" s="12">
        <f>SUM(H427)</f>
        <v>0</v>
      </c>
      <c r="I426" s="12">
        <f>SUM(I427)</f>
        <v>11000000</v>
      </c>
    </row>
    <row r="427" spans="1:9" ht="28.5" customHeight="1">
      <c r="A427" s="148" t="s">
        <v>173</v>
      </c>
      <c r="B427" s="23" t="s">
        <v>793</v>
      </c>
      <c r="C427" s="18" t="s">
        <v>114</v>
      </c>
      <c r="D427" s="18" t="s">
        <v>99</v>
      </c>
      <c r="E427" s="52" t="s">
        <v>989</v>
      </c>
      <c r="F427" s="18" t="s">
        <v>86</v>
      </c>
      <c r="G427" s="12">
        <v>0</v>
      </c>
      <c r="H427" s="12">
        <v>0</v>
      </c>
      <c r="I427" s="12">
        <v>11000000</v>
      </c>
    </row>
    <row r="428" spans="1:9" ht="34.5" customHeight="1">
      <c r="A428" s="148" t="s">
        <v>59</v>
      </c>
      <c r="B428" s="23" t="s">
        <v>793</v>
      </c>
      <c r="C428" s="18" t="s">
        <v>114</v>
      </c>
      <c r="D428" s="18" t="s">
        <v>99</v>
      </c>
      <c r="E428" s="52" t="s">
        <v>975</v>
      </c>
      <c r="F428" s="18"/>
      <c r="G428" s="12">
        <f>SUM(G429+G430)</f>
        <v>0</v>
      </c>
      <c r="H428" s="12">
        <f>SUM(H429+H430)</f>
        <v>0</v>
      </c>
      <c r="I428" s="12">
        <f>SUM(I429+I430)</f>
        <v>2710312</v>
      </c>
    </row>
    <row r="429" spans="1:9" ht="55.5" customHeight="1">
      <c r="A429" s="148" t="s">
        <v>159</v>
      </c>
      <c r="B429" s="23" t="s">
        <v>793</v>
      </c>
      <c r="C429" s="18" t="s">
        <v>114</v>
      </c>
      <c r="D429" s="18" t="s">
        <v>99</v>
      </c>
      <c r="E429" s="52" t="s">
        <v>975</v>
      </c>
      <c r="F429" s="18" t="s">
        <v>100</v>
      </c>
      <c r="G429" s="12">
        <v>0</v>
      </c>
      <c r="H429" s="12">
        <v>0</v>
      </c>
      <c r="I429" s="53">
        <v>2240312</v>
      </c>
    </row>
    <row r="430" spans="1:9" ht="18.75" customHeight="1">
      <c r="A430" s="148" t="s">
        <v>124</v>
      </c>
      <c r="B430" s="23" t="s">
        <v>793</v>
      </c>
      <c r="C430" s="18" t="s">
        <v>114</v>
      </c>
      <c r="D430" s="18" t="s">
        <v>99</v>
      </c>
      <c r="E430" s="52" t="s">
        <v>975</v>
      </c>
      <c r="F430" s="18" t="s">
        <v>123</v>
      </c>
      <c r="G430" s="12">
        <v>0</v>
      </c>
      <c r="H430" s="12">
        <v>0</v>
      </c>
      <c r="I430" s="53">
        <v>470000</v>
      </c>
    </row>
    <row r="431" spans="1:9" ht="43.5" customHeight="1">
      <c r="A431" s="148" t="s">
        <v>1044</v>
      </c>
      <c r="B431" s="23" t="s">
        <v>793</v>
      </c>
      <c r="C431" s="18" t="s">
        <v>114</v>
      </c>
      <c r="D431" s="18" t="s">
        <v>99</v>
      </c>
      <c r="E431" s="52" t="s">
        <v>990</v>
      </c>
      <c r="F431" s="18"/>
      <c r="G431" s="12">
        <f>SUM(G432)</f>
        <v>0</v>
      </c>
      <c r="H431" s="12">
        <f>SUM(H432)</f>
        <v>0</v>
      </c>
      <c r="I431" s="12">
        <f>SUM(I432)</f>
        <v>1667637</v>
      </c>
    </row>
    <row r="432" spans="1:9" ht="30.75" customHeight="1">
      <c r="A432" s="148" t="s">
        <v>65</v>
      </c>
      <c r="B432" s="23" t="s">
        <v>793</v>
      </c>
      <c r="C432" s="18" t="s">
        <v>114</v>
      </c>
      <c r="D432" s="18" t="s">
        <v>99</v>
      </c>
      <c r="E432" s="52" t="s">
        <v>990</v>
      </c>
      <c r="F432" s="18" t="s">
        <v>103</v>
      </c>
      <c r="G432" s="12">
        <v>0</v>
      </c>
      <c r="H432" s="12">
        <v>0</v>
      </c>
      <c r="I432" s="12">
        <v>1667637</v>
      </c>
    </row>
    <row r="433" spans="1:9" ht="57" customHeight="1">
      <c r="A433" s="92" t="s">
        <v>384</v>
      </c>
      <c r="B433" s="23" t="s">
        <v>793</v>
      </c>
      <c r="C433" s="18" t="s">
        <v>114</v>
      </c>
      <c r="D433" s="18" t="s">
        <v>99</v>
      </c>
      <c r="E433" s="52" t="s">
        <v>991</v>
      </c>
      <c r="F433" s="18"/>
      <c r="G433" s="12">
        <f>SUM(G434+G435)</f>
        <v>0</v>
      </c>
      <c r="H433" s="12">
        <f>SUM(H434+H435)</f>
        <v>0</v>
      </c>
      <c r="I433" s="12">
        <f>SUM(I434+I435)</f>
        <v>4168000</v>
      </c>
    </row>
    <row r="434" spans="1:9" ht="33" customHeight="1">
      <c r="A434" s="148" t="s">
        <v>65</v>
      </c>
      <c r="B434" s="23" t="s">
        <v>793</v>
      </c>
      <c r="C434" s="18" t="s">
        <v>114</v>
      </c>
      <c r="D434" s="18" t="s">
        <v>99</v>
      </c>
      <c r="E434" s="52" t="s">
        <v>991</v>
      </c>
      <c r="F434" s="18" t="s">
        <v>103</v>
      </c>
      <c r="G434" s="12">
        <v>0</v>
      </c>
      <c r="H434" s="12">
        <v>0</v>
      </c>
      <c r="I434" s="12">
        <v>2934000</v>
      </c>
    </row>
    <row r="435" spans="1:9" ht="19.5" customHeight="1">
      <c r="A435" s="148" t="s">
        <v>124</v>
      </c>
      <c r="B435" s="23" t="s">
        <v>793</v>
      </c>
      <c r="C435" s="18" t="s">
        <v>114</v>
      </c>
      <c r="D435" s="18" t="s">
        <v>99</v>
      </c>
      <c r="E435" s="52" t="s">
        <v>991</v>
      </c>
      <c r="F435" s="18" t="s">
        <v>123</v>
      </c>
      <c r="G435" s="12">
        <v>0</v>
      </c>
      <c r="H435" s="12">
        <v>0</v>
      </c>
      <c r="I435" s="12">
        <v>1234000</v>
      </c>
    </row>
    <row r="436" spans="1:9" ht="83.25" customHeight="1">
      <c r="A436" s="92" t="s">
        <v>469</v>
      </c>
      <c r="B436" s="23" t="s">
        <v>793</v>
      </c>
      <c r="C436" s="18" t="s">
        <v>114</v>
      </c>
      <c r="D436" s="18" t="s">
        <v>99</v>
      </c>
      <c r="E436" s="21" t="s">
        <v>992</v>
      </c>
      <c r="F436" s="18"/>
      <c r="G436" s="12">
        <f>SUM(G437+G438)</f>
        <v>0</v>
      </c>
      <c r="H436" s="12">
        <f>SUM(H437+H438)</f>
        <v>0</v>
      </c>
      <c r="I436" s="12">
        <f>SUM(I437+I438)</f>
        <v>289037837</v>
      </c>
    </row>
    <row r="437" spans="1:9" ht="54" customHeight="1">
      <c r="A437" s="148" t="s">
        <v>159</v>
      </c>
      <c r="B437" s="23" t="s">
        <v>793</v>
      </c>
      <c r="C437" s="18" t="s">
        <v>114</v>
      </c>
      <c r="D437" s="18" t="s">
        <v>99</v>
      </c>
      <c r="E437" s="21" t="s">
        <v>992</v>
      </c>
      <c r="F437" s="18" t="s">
        <v>100</v>
      </c>
      <c r="G437" s="12">
        <v>0</v>
      </c>
      <c r="H437" s="12">
        <v>0</v>
      </c>
      <c r="I437" s="286">
        <v>282161900</v>
      </c>
    </row>
    <row r="438" spans="1:9" ht="31.5" customHeight="1">
      <c r="A438" s="148" t="s">
        <v>65</v>
      </c>
      <c r="B438" s="23" t="s">
        <v>793</v>
      </c>
      <c r="C438" s="18" t="s">
        <v>114</v>
      </c>
      <c r="D438" s="18" t="s">
        <v>99</v>
      </c>
      <c r="E438" s="21" t="s">
        <v>992</v>
      </c>
      <c r="F438" s="18" t="s">
        <v>103</v>
      </c>
      <c r="G438" s="12">
        <v>0</v>
      </c>
      <c r="H438" s="12">
        <v>0</v>
      </c>
      <c r="I438" s="286">
        <v>6875937</v>
      </c>
    </row>
    <row r="439" spans="1:9" ht="43.5" customHeight="1">
      <c r="A439" s="148" t="s">
        <v>501</v>
      </c>
      <c r="B439" s="23" t="s">
        <v>793</v>
      </c>
      <c r="C439" s="18" t="s">
        <v>114</v>
      </c>
      <c r="D439" s="18" t="s">
        <v>99</v>
      </c>
      <c r="E439" s="21" t="s">
        <v>1037</v>
      </c>
      <c r="F439" s="18"/>
      <c r="G439" s="12">
        <f>G4480</f>
        <v>0</v>
      </c>
      <c r="H439" s="12">
        <f>SUM(H440)</f>
        <v>0</v>
      </c>
      <c r="I439" s="12">
        <f>SUM(I440)</f>
        <v>16092720</v>
      </c>
    </row>
    <row r="440" spans="1:9" ht="57" customHeight="1">
      <c r="A440" s="148" t="s">
        <v>159</v>
      </c>
      <c r="B440" s="23" t="s">
        <v>793</v>
      </c>
      <c r="C440" s="18" t="s">
        <v>114</v>
      </c>
      <c r="D440" s="18" t="s">
        <v>99</v>
      </c>
      <c r="E440" s="21" t="s">
        <v>1037</v>
      </c>
      <c r="F440" s="18" t="s">
        <v>100</v>
      </c>
      <c r="G440" s="12">
        <v>0</v>
      </c>
      <c r="H440" s="12">
        <v>0</v>
      </c>
      <c r="I440" s="130">
        <v>16092720</v>
      </c>
    </row>
    <row r="441" spans="1:9" ht="55.5" customHeight="1">
      <c r="A441" s="148" t="s">
        <v>780</v>
      </c>
      <c r="B441" s="23" t="s">
        <v>793</v>
      </c>
      <c r="C441" s="18" t="s">
        <v>114</v>
      </c>
      <c r="D441" s="18" t="s">
        <v>99</v>
      </c>
      <c r="E441" s="21" t="s">
        <v>977</v>
      </c>
      <c r="F441" s="18"/>
      <c r="G441" s="12">
        <f>SUM(G442+G443+G444)</f>
        <v>0</v>
      </c>
      <c r="H441" s="12">
        <f>SUM(H442+H443+H444)</f>
        <v>0</v>
      </c>
      <c r="I441" s="12">
        <f>SUM(I442+I443+I444)</f>
        <v>17991253</v>
      </c>
    </row>
    <row r="442" spans="1:9" ht="57" customHeight="1">
      <c r="A442" s="148" t="s">
        <v>159</v>
      </c>
      <c r="B442" s="23" t="s">
        <v>793</v>
      </c>
      <c r="C442" s="18" t="s">
        <v>114</v>
      </c>
      <c r="D442" s="18" t="s">
        <v>99</v>
      </c>
      <c r="E442" s="21" t="s">
        <v>977</v>
      </c>
      <c r="F442" s="18" t="s">
        <v>100</v>
      </c>
      <c r="G442" s="12">
        <v>0</v>
      </c>
      <c r="H442" s="12">
        <v>0</v>
      </c>
      <c r="I442" s="130">
        <v>13672303</v>
      </c>
    </row>
    <row r="443" spans="1:9" ht="30.75" customHeight="1">
      <c r="A443" s="148" t="s">
        <v>65</v>
      </c>
      <c r="B443" s="23" t="s">
        <v>793</v>
      </c>
      <c r="C443" s="18" t="s">
        <v>114</v>
      </c>
      <c r="D443" s="18" t="s">
        <v>99</v>
      </c>
      <c r="E443" s="21" t="s">
        <v>977</v>
      </c>
      <c r="F443" s="18" t="s">
        <v>103</v>
      </c>
      <c r="G443" s="12">
        <v>0</v>
      </c>
      <c r="H443" s="12">
        <v>0</v>
      </c>
      <c r="I443" s="130">
        <v>10950</v>
      </c>
    </row>
    <row r="444" spans="1:9" ht="19.5" customHeight="1">
      <c r="A444" s="148" t="s">
        <v>124</v>
      </c>
      <c r="B444" s="23" t="s">
        <v>793</v>
      </c>
      <c r="C444" s="18" t="s">
        <v>114</v>
      </c>
      <c r="D444" s="18" t="s">
        <v>99</v>
      </c>
      <c r="E444" s="21" t="s">
        <v>977</v>
      </c>
      <c r="F444" s="18" t="s">
        <v>123</v>
      </c>
      <c r="G444" s="12">
        <v>0</v>
      </c>
      <c r="H444" s="12">
        <v>0</v>
      </c>
      <c r="I444" s="130">
        <v>4308000</v>
      </c>
    </row>
    <row r="445" spans="1:9" ht="20.25" customHeight="1">
      <c r="A445" s="188" t="s">
        <v>339</v>
      </c>
      <c r="B445" s="23" t="s">
        <v>793</v>
      </c>
      <c r="C445" s="17" t="s">
        <v>114</v>
      </c>
      <c r="D445" s="17" t="s">
        <v>102</v>
      </c>
      <c r="E445" s="20"/>
      <c r="F445" s="17"/>
      <c r="G445" s="33">
        <f>SUM(G446+G461)</f>
        <v>15156310</v>
      </c>
      <c r="H445" s="33">
        <f>SUM(H446+H461)</f>
        <v>20147159</v>
      </c>
      <c r="I445" s="33">
        <f>SUM(I446+I461)</f>
        <v>19388734</v>
      </c>
    </row>
    <row r="446" spans="1:9" ht="28.5" customHeight="1">
      <c r="A446" s="188" t="s">
        <v>494</v>
      </c>
      <c r="B446" s="23" t="s">
        <v>793</v>
      </c>
      <c r="C446" s="17" t="s">
        <v>114</v>
      </c>
      <c r="D446" s="17" t="s">
        <v>102</v>
      </c>
      <c r="E446" s="20" t="s">
        <v>254</v>
      </c>
      <c r="F446" s="18"/>
      <c r="G446" s="12">
        <f>SUM(G447)</f>
        <v>15156310</v>
      </c>
      <c r="H446" s="12">
        <f>SUM(H447)</f>
        <v>20147159</v>
      </c>
      <c r="I446" s="12">
        <f>SUM(I447)</f>
        <v>0</v>
      </c>
    </row>
    <row r="447" spans="1:9" ht="17.25" customHeight="1">
      <c r="A447" s="148" t="s">
        <v>394</v>
      </c>
      <c r="B447" s="23" t="s">
        <v>793</v>
      </c>
      <c r="C447" s="18" t="s">
        <v>114</v>
      </c>
      <c r="D447" s="18" t="s">
        <v>102</v>
      </c>
      <c r="E447" s="21" t="s">
        <v>319</v>
      </c>
      <c r="F447" s="18"/>
      <c r="G447" s="12">
        <f>SUM(G448+G456)</f>
        <v>15156310</v>
      </c>
      <c r="H447" s="12">
        <f>SUM(H448+H456+H458)</f>
        <v>20147159</v>
      </c>
      <c r="I447" s="12">
        <f>SUM(I448+I456)</f>
        <v>0</v>
      </c>
    </row>
    <row r="448" spans="1:9" ht="29.25" customHeight="1">
      <c r="A448" s="148" t="s">
        <v>320</v>
      </c>
      <c r="B448" s="23" t="s">
        <v>793</v>
      </c>
      <c r="C448" s="18" t="s">
        <v>114</v>
      </c>
      <c r="D448" s="18" t="s">
        <v>102</v>
      </c>
      <c r="E448" s="21" t="s">
        <v>0</v>
      </c>
      <c r="F448" s="18"/>
      <c r="G448" s="12">
        <f>SUM(G449+G453+G451)</f>
        <v>14868310</v>
      </c>
      <c r="H448" s="12">
        <f>SUM(H449+H453+H451)</f>
        <v>18476634</v>
      </c>
      <c r="I448" s="12">
        <f>SUM(I449+I453)</f>
        <v>0</v>
      </c>
    </row>
    <row r="449" spans="1:9" ht="31.5" customHeight="1">
      <c r="A449" s="148" t="s">
        <v>163</v>
      </c>
      <c r="B449" s="23" t="s">
        <v>793</v>
      </c>
      <c r="C449" s="18" t="s">
        <v>114</v>
      </c>
      <c r="D449" s="18" t="s">
        <v>102</v>
      </c>
      <c r="E449" s="21" t="s">
        <v>1</v>
      </c>
      <c r="F449" s="18"/>
      <c r="G449" s="12">
        <f>SUM(G450:G450)</f>
        <v>5561120</v>
      </c>
      <c r="H449" s="12">
        <f>SUM(H450:H450)</f>
        <v>5073964</v>
      </c>
      <c r="I449" s="12">
        <f>SUM(I450:I450)</f>
        <v>0</v>
      </c>
    </row>
    <row r="450" spans="1:9" ht="25.5" customHeight="1">
      <c r="A450" s="191" t="s">
        <v>389</v>
      </c>
      <c r="B450" s="23" t="s">
        <v>793</v>
      </c>
      <c r="C450" s="84" t="s">
        <v>114</v>
      </c>
      <c r="D450" s="84" t="s">
        <v>102</v>
      </c>
      <c r="E450" s="85" t="s">
        <v>1</v>
      </c>
      <c r="F450" s="84" t="s">
        <v>167</v>
      </c>
      <c r="G450" s="86">
        <v>5561120</v>
      </c>
      <c r="H450" s="86">
        <v>5073964</v>
      </c>
      <c r="I450" s="131">
        <v>0</v>
      </c>
    </row>
    <row r="451" spans="1:9" ht="12.75" customHeight="1">
      <c r="A451" s="191" t="s">
        <v>58</v>
      </c>
      <c r="B451" s="23" t="s">
        <v>793</v>
      </c>
      <c r="C451" s="84" t="s">
        <v>114</v>
      </c>
      <c r="D451" s="84" t="s">
        <v>102</v>
      </c>
      <c r="E451" s="85" t="s">
        <v>1048</v>
      </c>
      <c r="F451" s="84"/>
      <c r="G451" s="86">
        <f>SUM(G452)</f>
        <v>484310</v>
      </c>
      <c r="H451" s="86">
        <f>SUM(H452)</f>
        <v>0</v>
      </c>
      <c r="I451" s="86">
        <f>SUM(I452)</f>
        <v>0</v>
      </c>
    </row>
    <row r="452" spans="1:9" ht="30" customHeight="1">
      <c r="A452" s="148" t="s">
        <v>173</v>
      </c>
      <c r="B452" s="23" t="s">
        <v>793</v>
      </c>
      <c r="C452" s="84" t="s">
        <v>114</v>
      </c>
      <c r="D452" s="84" t="s">
        <v>102</v>
      </c>
      <c r="E452" s="85" t="s">
        <v>1048</v>
      </c>
      <c r="F452" s="84" t="s">
        <v>86</v>
      </c>
      <c r="G452" s="86">
        <v>484310</v>
      </c>
      <c r="H452" s="86">
        <v>0</v>
      </c>
      <c r="I452" s="131">
        <v>0</v>
      </c>
    </row>
    <row r="453" spans="1:9" ht="16.5" customHeight="1">
      <c r="A453" s="191" t="s">
        <v>714</v>
      </c>
      <c r="B453" s="23" t="s">
        <v>793</v>
      </c>
      <c r="C453" s="84" t="s">
        <v>114</v>
      </c>
      <c r="D453" s="84" t="s">
        <v>102</v>
      </c>
      <c r="E453" s="85" t="s">
        <v>713</v>
      </c>
      <c r="F453" s="84"/>
      <c r="G453" s="86">
        <f>SUM(G454+G455)</f>
        <v>8822880</v>
      </c>
      <c r="H453" s="86">
        <f>SUM(H454+H455)</f>
        <v>13402670</v>
      </c>
      <c r="I453" s="86">
        <f>SUM(I454)</f>
        <v>0</v>
      </c>
    </row>
    <row r="454" spans="1:9" ht="31.5" customHeight="1">
      <c r="A454" s="191" t="s">
        <v>389</v>
      </c>
      <c r="B454" s="23" t="s">
        <v>793</v>
      </c>
      <c r="C454" s="84" t="s">
        <v>114</v>
      </c>
      <c r="D454" s="84" t="s">
        <v>102</v>
      </c>
      <c r="E454" s="85" t="s">
        <v>713</v>
      </c>
      <c r="F454" s="84" t="s">
        <v>167</v>
      </c>
      <c r="G454" s="86">
        <v>8707084</v>
      </c>
      <c r="H454" s="86">
        <v>13226767</v>
      </c>
      <c r="I454" s="86">
        <v>0</v>
      </c>
    </row>
    <row r="455" spans="1:9" ht="44.25" customHeight="1">
      <c r="A455" s="191" t="s">
        <v>1045</v>
      </c>
      <c r="B455" s="23" t="s">
        <v>793</v>
      </c>
      <c r="C455" s="84" t="s">
        <v>114</v>
      </c>
      <c r="D455" s="84" t="s">
        <v>102</v>
      </c>
      <c r="E455" s="85" t="s">
        <v>713</v>
      </c>
      <c r="F455" s="84" t="s">
        <v>104</v>
      </c>
      <c r="G455" s="86">
        <v>115796</v>
      </c>
      <c r="H455" s="86">
        <v>175903</v>
      </c>
      <c r="I455" s="86">
        <v>0</v>
      </c>
    </row>
    <row r="456" spans="1:9" ht="60" customHeight="1">
      <c r="A456" s="148" t="s">
        <v>780</v>
      </c>
      <c r="B456" s="23" t="s">
        <v>793</v>
      </c>
      <c r="C456" s="18" t="s">
        <v>114</v>
      </c>
      <c r="D456" s="18" t="s">
        <v>102</v>
      </c>
      <c r="E456" s="21" t="s">
        <v>787</v>
      </c>
      <c r="F456" s="18"/>
      <c r="G456" s="86">
        <f>SUM(G457)</f>
        <v>288000</v>
      </c>
      <c r="H456" s="86">
        <f>SUM(H457)</f>
        <v>288000</v>
      </c>
      <c r="I456" s="86">
        <f>SUM(I457)</f>
        <v>0</v>
      </c>
    </row>
    <row r="457" spans="1:9" ht="31.5" customHeight="1">
      <c r="A457" s="191" t="s">
        <v>389</v>
      </c>
      <c r="B457" s="23" t="s">
        <v>793</v>
      </c>
      <c r="C457" s="18" t="s">
        <v>114</v>
      </c>
      <c r="D457" s="18" t="s">
        <v>102</v>
      </c>
      <c r="E457" s="21" t="s">
        <v>787</v>
      </c>
      <c r="F457" s="18" t="s">
        <v>167</v>
      </c>
      <c r="G457" s="86">
        <v>288000</v>
      </c>
      <c r="H457" s="86">
        <v>288000</v>
      </c>
      <c r="I457" s="86">
        <v>0</v>
      </c>
    </row>
    <row r="458" spans="1:9" s="1" customFormat="1" ht="14.25">
      <c r="A458" s="148" t="s">
        <v>876</v>
      </c>
      <c r="B458" s="23" t="s">
        <v>793</v>
      </c>
      <c r="C458" s="18" t="s">
        <v>114</v>
      </c>
      <c r="D458" s="18" t="s">
        <v>102</v>
      </c>
      <c r="E458" s="21" t="s">
        <v>878</v>
      </c>
      <c r="F458" s="18"/>
      <c r="G458" s="86">
        <f aca="true" t="shared" si="36" ref="G458:I459">SUM(G459)</f>
        <v>0</v>
      </c>
      <c r="H458" s="86">
        <f t="shared" si="36"/>
        <v>1382525</v>
      </c>
      <c r="I458" s="86">
        <f t="shared" si="36"/>
        <v>0</v>
      </c>
    </row>
    <row r="459" spans="1:9" s="1" customFormat="1" ht="52.5">
      <c r="A459" s="148" t="s">
        <v>879</v>
      </c>
      <c r="B459" s="23" t="s">
        <v>793</v>
      </c>
      <c r="C459" s="18" t="s">
        <v>114</v>
      </c>
      <c r="D459" s="18" t="s">
        <v>102</v>
      </c>
      <c r="E459" s="21" t="s">
        <v>877</v>
      </c>
      <c r="F459" s="18"/>
      <c r="G459" s="86">
        <f t="shared" si="36"/>
        <v>0</v>
      </c>
      <c r="H459" s="86">
        <f t="shared" si="36"/>
        <v>1382525</v>
      </c>
      <c r="I459" s="86">
        <f t="shared" si="36"/>
        <v>0</v>
      </c>
    </row>
    <row r="460" spans="1:9" s="10" customFormat="1" ht="26.25">
      <c r="A460" s="148" t="s">
        <v>65</v>
      </c>
      <c r="B460" s="23" t="s">
        <v>793</v>
      </c>
      <c r="C460" s="18" t="s">
        <v>114</v>
      </c>
      <c r="D460" s="18" t="s">
        <v>102</v>
      </c>
      <c r="E460" s="21" t="s">
        <v>877</v>
      </c>
      <c r="F460" s="18" t="s">
        <v>103</v>
      </c>
      <c r="G460" s="86">
        <v>0</v>
      </c>
      <c r="H460" s="78">
        <v>1382525</v>
      </c>
      <c r="I460" s="78">
        <v>0</v>
      </c>
    </row>
    <row r="461" spans="1:9" ht="26.25">
      <c r="A461" s="121" t="s">
        <v>139</v>
      </c>
      <c r="B461" s="23" t="s">
        <v>793</v>
      </c>
      <c r="C461" s="18" t="s">
        <v>114</v>
      </c>
      <c r="D461" s="18" t="s">
        <v>102</v>
      </c>
      <c r="E461" s="20" t="s">
        <v>217</v>
      </c>
      <c r="F461" s="18"/>
      <c r="G461" s="86">
        <f>SUM(G462)</f>
        <v>0</v>
      </c>
      <c r="H461" s="86">
        <f>SUM(H462)</f>
        <v>0</v>
      </c>
      <c r="I461" s="86">
        <f>SUM(I462)</f>
        <v>19388734</v>
      </c>
    </row>
    <row r="462" spans="1:9" ht="26.25">
      <c r="A462" s="92" t="s">
        <v>140</v>
      </c>
      <c r="B462" s="23" t="s">
        <v>793</v>
      </c>
      <c r="C462" s="18" t="s">
        <v>114</v>
      </c>
      <c r="D462" s="18" t="s">
        <v>102</v>
      </c>
      <c r="E462" s="21" t="s">
        <v>218</v>
      </c>
      <c r="F462" s="18"/>
      <c r="G462" s="86">
        <f>SUM(G463+G465+G467)</f>
        <v>0</v>
      </c>
      <c r="H462" s="86">
        <f>SUM(H463+H465+H467)</f>
        <v>0</v>
      </c>
      <c r="I462" s="86">
        <f>SUM(I463+I465+I467)</f>
        <v>19388734</v>
      </c>
    </row>
    <row r="463" spans="1:9" ht="26.25">
      <c r="A463" s="148" t="s">
        <v>163</v>
      </c>
      <c r="B463" s="23" t="s">
        <v>793</v>
      </c>
      <c r="C463" s="18" t="s">
        <v>114</v>
      </c>
      <c r="D463" s="18" t="s">
        <v>102</v>
      </c>
      <c r="E463" s="85" t="s">
        <v>219</v>
      </c>
      <c r="F463" s="18"/>
      <c r="G463" s="86">
        <f>SUM(G464)</f>
        <v>0</v>
      </c>
      <c r="H463" s="86">
        <f>SUM(H464)</f>
        <v>0</v>
      </c>
      <c r="I463" s="86">
        <f>SUM(I464)</f>
        <v>5126764</v>
      </c>
    </row>
    <row r="464" spans="1:9" ht="26.25">
      <c r="A464" s="191" t="s">
        <v>389</v>
      </c>
      <c r="B464" s="23" t="s">
        <v>793</v>
      </c>
      <c r="C464" s="18" t="s">
        <v>114</v>
      </c>
      <c r="D464" s="18" t="s">
        <v>102</v>
      </c>
      <c r="E464" s="85" t="s">
        <v>219</v>
      </c>
      <c r="F464" s="18" t="s">
        <v>167</v>
      </c>
      <c r="G464" s="86">
        <v>0</v>
      </c>
      <c r="H464" s="86">
        <v>0</v>
      </c>
      <c r="I464" s="86">
        <v>5126764</v>
      </c>
    </row>
    <row r="465" spans="1:9" ht="26.25">
      <c r="A465" s="191" t="s">
        <v>714</v>
      </c>
      <c r="B465" s="23" t="s">
        <v>793</v>
      </c>
      <c r="C465" s="18" t="s">
        <v>114</v>
      </c>
      <c r="D465" s="18" t="s">
        <v>102</v>
      </c>
      <c r="E465" s="85" t="s">
        <v>993</v>
      </c>
      <c r="F465" s="18"/>
      <c r="G465" s="86">
        <f>SUM(G466)</f>
        <v>0</v>
      </c>
      <c r="H465" s="86">
        <f>SUM(H466)</f>
        <v>0</v>
      </c>
      <c r="I465" s="86">
        <f>SUM(I466)</f>
        <v>13973970</v>
      </c>
    </row>
    <row r="466" spans="1:9" ht="26.25">
      <c r="A466" s="191" t="s">
        <v>389</v>
      </c>
      <c r="B466" s="23" t="s">
        <v>793</v>
      </c>
      <c r="C466" s="18" t="s">
        <v>114</v>
      </c>
      <c r="D466" s="18" t="s">
        <v>102</v>
      </c>
      <c r="E466" s="85" t="s">
        <v>993</v>
      </c>
      <c r="F466" s="18" t="s">
        <v>167</v>
      </c>
      <c r="G466" s="86">
        <v>0</v>
      </c>
      <c r="H466" s="86">
        <v>0</v>
      </c>
      <c r="I466" s="86">
        <v>13973970</v>
      </c>
    </row>
    <row r="467" spans="1:9" ht="52.5">
      <c r="A467" s="148" t="s">
        <v>780</v>
      </c>
      <c r="B467" s="23" t="s">
        <v>793</v>
      </c>
      <c r="C467" s="18" t="s">
        <v>114</v>
      </c>
      <c r="D467" s="18" t="s">
        <v>102</v>
      </c>
      <c r="E467" s="21" t="s">
        <v>977</v>
      </c>
      <c r="F467" s="18"/>
      <c r="G467" s="86">
        <f>SUM(G468)</f>
        <v>0</v>
      </c>
      <c r="H467" s="86">
        <f>SUM(H468)</f>
        <v>0</v>
      </c>
      <c r="I467" s="86">
        <f>SUM(I468)</f>
        <v>288000</v>
      </c>
    </row>
    <row r="468" spans="1:9" ht="26.25">
      <c r="A468" s="191" t="s">
        <v>389</v>
      </c>
      <c r="B468" s="23" t="s">
        <v>793</v>
      </c>
      <c r="C468" s="18" t="s">
        <v>114</v>
      </c>
      <c r="D468" s="18" t="s">
        <v>102</v>
      </c>
      <c r="E468" s="21" t="s">
        <v>977</v>
      </c>
      <c r="F468" s="18" t="s">
        <v>167</v>
      </c>
      <c r="G468" s="86">
        <v>0</v>
      </c>
      <c r="H468" s="78">
        <v>0</v>
      </c>
      <c r="I468" s="78">
        <v>288000</v>
      </c>
    </row>
    <row r="469" spans="1:9" ht="18" customHeight="1">
      <c r="A469" s="188" t="s">
        <v>395</v>
      </c>
      <c r="B469" s="23" t="s">
        <v>793</v>
      </c>
      <c r="C469" s="17" t="s">
        <v>114</v>
      </c>
      <c r="D469" s="17" t="s">
        <v>114</v>
      </c>
      <c r="E469" s="20"/>
      <c r="F469" s="18"/>
      <c r="G469" s="33">
        <f aca="true" t="shared" si="37" ref="G469:I470">SUM(G470)</f>
        <v>100000</v>
      </c>
      <c r="H469" s="33">
        <f t="shared" si="37"/>
        <v>100000</v>
      </c>
      <c r="I469" s="33">
        <f t="shared" si="37"/>
        <v>100000</v>
      </c>
    </row>
    <row r="470" spans="1:9" ht="42" customHeight="1">
      <c r="A470" s="188" t="s">
        <v>404</v>
      </c>
      <c r="B470" s="23" t="s">
        <v>793</v>
      </c>
      <c r="C470" s="17" t="s">
        <v>114</v>
      </c>
      <c r="D470" s="17" t="s">
        <v>114</v>
      </c>
      <c r="E470" s="20" t="s">
        <v>263</v>
      </c>
      <c r="F470" s="17"/>
      <c r="G470" s="33">
        <f t="shared" si="37"/>
        <v>100000</v>
      </c>
      <c r="H470" s="33">
        <f t="shared" si="37"/>
        <v>100000</v>
      </c>
      <c r="I470" s="33">
        <f t="shared" si="37"/>
        <v>100000</v>
      </c>
    </row>
    <row r="471" spans="1:9" ht="66">
      <c r="A471" s="92" t="s">
        <v>406</v>
      </c>
      <c r="B471" s="23" t="s">
        <v>793</v>
      </c>
      <c r="C471" s="18" t="s">
        <v>114</v>
      </c>
      <c r="D471" s="18" t="s">
        <v>114</v>
      </c>
      <c r="E471" s="21" t="s">
        <v>2</v>
      </c>
      <c r="F471" s="18"/>
      <c r="G471" s="12">
        <f aca="true" t="shared" si="38" ref="G471:I472">SUM(G472)</f>
        <v>100000</v>
      </c>
      <c r="H471" s="12">
        <f t="shared" si="38"/>
        <v>100000</v>
      </c>
      <c r="I471" s="12">
        <f t="shared" si="38"/>
        <v>100000</v>
      </c>
    </row>
    <row r="472" spans="1:9" ht="25.5" customHeight="1">
      <c r="A472" s="92" t="s">
        <v>3</v>
      </c>
      <c r="B472" s="23" t="s">
        <v>793</v>
      </c>
      <c r="C472" s="18" t="s">
        <v>114</v>
      </c>
      <c r="D472" s="18" t="s">
        <v>114</v>
      </c>
      <c r="E472" s="21" t="s">
        <v>4</v>
      </c>
      <c r="F472" s="18"/>
      <c r="G472" s="12">
        <f t="shared" si="38"/>
        <v>100000</v>
      </c>
      <c r="H472" s="12">
        <f t="shared" si="38"/>
        <v>100000</v>
      </c>
      <c r="I472" s="12">
        <f t="shared" si="38"/>
        <v>100000</v>
      </c>
    </row>
    <row r="473" spans="1:9" ht="14.25">
      <c r="A473" s="92" t="s">
        <v>164</v>
      </c>
      <c r="B473" s="23" t="s">
        <v>793</v>
      </c>
      <c r="C473" s="18" t="s">
        <v>114</v>
      </c>
      <c r="D473" s="18" t="s">
        <v>114</v>
      </c>
      <c r="E473" s="21" t="s">
        <v>5</v>
      </c>
      <c r="F473" s="18"/>
      <c r="G473" s="12">
        <f>SUM(G474+G475)</f>
        <v>100000</v>
      </c>
      <c r="H473" s="12">
        <f>SUM(H474+H475)</f>
        <v>100000</v>
      </c>
      <c r="I473" s="12">
        <f>SUM(I474+I475)</f>
        <v>100000</v>
      </c>
    </row>
    <row r="474" spans="1:9" ht="26.25">
      <c r="A474" s="148" t="s">
        <v>65</v>
      </c>
      <c r="B474" s="23" t="s">
        <v>793</v>
      </c>
      <c r="C474" s="18" t="s">
        <v>114</v>
      </c>
      <c r="D474" s="18" t="s">
        <v>114</v>
      </c>
      <c r="E474" s="21" t="s">
        <v>6</v>
      </c>
      <c r="F474" s="18" t="s">
        <v>103</v>
      </c>
      <c r="G474" s="12">
        <v>30000</v>
      </c>
      <c r="H474" s="12">
        <v>30000</v>
      </c>
      <c r="I474" s="12">
        <v>30000</v>
      </c>
    </row>
    <row r="475" spans="1:9" ht="14.25">
      <c r="A475" s="148" t="s">
        <v>124</v>
      </c>
      <c r="B475" s="23" t="s">
        <v>793</v>
      </c>
      <c r="C475" s="18" t="s">
        <v>114</v>
      </c>
      <c r="D475" s="18" t="s">
        <v>114</v>
      </c>
      <c r="E475" s="21" t="s">
        <v>6</v>
      </c>
      <c r="F475" s="18" t="s">
        <v>123</v>
      </c>
      <c r="G475" s="12">
        <v>70000</v>
      </c>
      <c r="H475" s="12">
        <v>70000</v>
      </c>
      <c r="I475" s="12">
        <v>70000</v>
      </c>
    </row>
    <row r="476" spans="1:9" ht="14.25">
      <c r="A476" s="188" t="s">
        <v>116</v>
      </c>
      <c r="B476" s="23" t="s">
        <v>793</v>
      </c>
      <c r="C476" s="17" t="s">
        <v>114</v>
      </c>
      <c r="D476" s="17" t="s">
        <v>117</v>
      </c>
      <c r="E476" s="20"/>
      <c r="F476" s="18"/>
      <c r="G476" s="33">
        <f>SUM(G477+G496+G489)</f>
        <v>6579592</v>
      </c>
      <c r="H476" s="33">
        <f>SUM(H477+H496+H489)</f>
        <v>1490500</v>
      </c>
      <c r="I476" s="33">
        <f>SUM(I477+I496+I489)</f>
        <v>1490500</v>
      </c>
    </row>
    <row r="477" spans="1:9" ht="16.5" customHeight="1">
      <c r="A477" s="121" t="s">
        <v>371</v>
      </c>
      <c r="B477" s="23" t="s">
        <v>793</v>
      </c>
      <c r="C477" s="17" t="s">
        <v>114</v>
      </c>
      <c r="D477" s="17" t="s">
        <v>117</v>
      </c>
      <c r="E477" s="17" t="s">
        <v>254</v>
      </c>
      <c r="F477" s="17"/>
      <c r="G477" s="33">
        <f>SUM(G478+G485)</f>
        <v>1601500</v>
      </c>
      <c r="H477" s="33">
        <f>SUM(H478+H485)</f>
        <v>1490500</v>
      </c>
      <c r="I477" s="33">
        <f>SUM(I478)</f>
        <v>0</v>
      </c>
    </row>
    <row r="478" spans="1:9" ht="52.5">
      <c r="A478" s="92" t="s">
        <v>357</v>
      </c>
      <c r="B478" s="23" t="s">
        <v>793</v>
      </c>
      <c r="C478" s="18" t="s">
        <v>114</v>
      </c>
      <c r="D478" s="18" t="s">
        <v>117</v>
      </c>
      <c r="E478" s="18" t="s">
        <v>309</v>
      </c>
      <c r="F478" s="18"/>
      <c r="G478" s="12">
        <f>SUM(G479)</f>
        <v>1594000</v>
      </c>
      <c r="H478" s="12">
        <f>SUM(H479)</f>
        <v>1483000</v>
      </c>
      <c r="I478" s="12">
        <f>SUM(I479+I486)</f>
        <v>0</v>
      </c>
    </row>
    <row r="479" spans="1:9" ht="26.25">
      <c r="A479" s="148" t="s">
        <v>444</v>
      </c>
      <c r="B479" s="23" t="s">
        <v>793</v>
      </c>
      <c r="C479" s="18" t="s">
        <v>114</v>
      </c>
      <c r="D479" s="18" t="s">
        <v>117</v>
      </c>
      <c r="E479" s="18" t="s">
        <v>8</v>
      </c>
      <c r="F479" s="51"/>
      <c r="G479" s="12">
        <f>SUM(G480+G483)</f>
        <v>1594000</v>
      </c>
      <c r="H479" s="12">
        <f>SUM(H480)</f>
        <v>1483000</v>
      </c>
      <c r="I479" s="12">
        <f>SUM(I480)</f>
        <v>0</v>
      </c>
    </row>
    <row r="480" spans="1:9" ht="26.25">
      <c r="A480" s="148" t="s">
        <v>163</v>
      </c>
      <c r="B480" s="23" t="s">
        <v>793</v>
      </c>
      <c r="C480" s="18" t="s">
        <v>114</v>
      </c>
      <c r="D480" s="18" t="s">
        <v>117</v>
      </c>
      <c r="E480" s="18" t="s">
        <v>311</v>
      </c>
      <c r="F480" s="18"/>
      <c r="G480" s="12">
        <f>SUM(G481:G482)</f>
        <v>1524000</v>
      </c>
      <c r="H480" s="12">
        <f>SUM(H481:H482)</f>
        <v>1483000</v>
      </c>
      <c r="I480" s="12">
        <f>SUM(I481:I482)</f>
        <v>0</v>
      </c>
    </row>
    <row r="481" spans="1:9" ht="52.5">
      <c r="A481" s="148" t="s">
        <v>159</v>
      </c>
      <c r="B481" s="23" t="s">
        <v>793</v>
      </c>
      <c r="C481" s="18" t="s">
        <v>114</v>
      </c>
      <c r="D481" s="18" t="s">
        <v>117</v>
      </c>
      <c r="E481" s="18" t="s">
        <v>311</v>
      </c>
      <c r="F481" s="18" t="s">
        <v>100</v>
      </c>
      <c r="G481" s="12">
        <v>1333000</v>
      </c>
      <c r="H481" s="12">
        <v>1333000</v>
      </c>
      <c r="I481" s="12">
        <v>0</v>
      </c>
    </row>
    <row r="482" spans="1:9" ht="26.25">
      <c r="A482" s="148" t="s">
        <v>65</v>
      </c>
      <c r="B482" s="23" t="s">
        <v>793</v>
      </c>
      <c r="C482" s="18" t="s">
        <v>114</v>
      </c>
      <c r="D482" s="18" t="s">
        <v>117</v>
      </c>
      <c r="E482" s="18" t="s">
        <v>10</v>
      </c>
      <c r="F482" s="18" t="s">
        <v>103</v>
      </c>
      <c r="G482" s="12">
        <v>191000</v>
      </c>
      <c r="H482" s="12">
        <v>150000</v>
      </c>
      <c r="I482" s="12">
        <v>0</v>
      </c>
    </row>
    <row r="483" spans="1:9" ht="14.25">
      <c r="A483" s="148" t="s">
        <v>58</v>
      </c>
      <c r="B483" s="23" t="s">
        <v>793</v>
      </c>
      <c r="C483" s="18" t="s">
        <v>114</v>
      </c>
      <c r="D483" s="18" t="s">
        <v>117</v>
      </c>
      <c r="E483" s="18" t="s">
        <v>1046</v>
      </c>
      <c r="F483" s="18"/>
      <c r="G483" s="12">
        <f>SUM(G484)</f>
        <v>70000</v>
      </c>
      <c r="H483" s="12">
        <f>SUM(H484)</f>
        <v>0</v>
      </c>
      <c r="I483" s="12">
        <f>SUM(I484)</f>
        <v>0</v>
      </c>
    </row>
    <row r="484" spans="1:9" s="1" customFormat="1" ht="16.5" customHeight="1">
      <c r="A484" s="148" t="s">
        <v>65</v>
      </c>
      <c r="B484" s="23" t="s">
        <v>793</v>
      </c>
      <c r="C484" s="18" t="s">
        <v>114</v>
      </c>
      <c r="D484" s="18" t="s">
        <v>117</v>
      </c>
      <c r="E484" s="18" t="s">
        <v>1046</v>
      </c>
      <c r="F484" s="18" t="s">
        <v>103</v>
      </c>
      <c r="G484" s="12">
        <v>70000</v>
      </c>
      <c r="H484" s="12">
        <v>0</v>
      </c>
      <c r="I484" s="12">
        <v>0</v>
      </c>
    </row>
    <row r="485" spans="1:9" s="1" customFormat="1" ht="26.25">
      <c r="A485" s="148" t="s">
        <v>441</v>
      </c>
      <c r="B485" s="23" t="s">
        <v>793</v>
      </c>
      <c r="C485" s="18" t="s">
        <v>114</v>
      </c>
      <c r="D485" s="18" t="s">
        <v>117</v>
      </c>
      <c r="E485" s="18" t="s">
        <v>440</v>
      </c>
      <c r="F485" s="18"/>
      <c r="G485" s="12">
        <f>SUM(G486)</f>
        <v>7500</v>
      </c>
      <c r="H485" s="12">
        <f>SUM(H486)</f>
        <v>7500</v>
      </c>
      <c r="I485" s="12">
        <f>SUM(I486)</f>
        <v>0</v>
      </c>
    </row>
    <row r="486" spans="1:9" s="1" customFormat="1" ht="14.25">
      <c r="A486" s="148" t="s">
        <v>58</v>
      </c>
      <c r="B486" s="23" t="s">
        <v>793</v>
      </c>
      <c r="C486" s="18" t="s">
        <v>114</v>
      </c>
      <c r="D486" s="18" t="s">
        <v>117</v>
      </c>
      <c r="E486" s="18" t="s">
        <v>424</v>
      </c>
      <c r="F486" s="18"/>
      <c r="G486" s="12">
        <f>SUM(G487:G488)</f>
        <v>7500</v>
      </c>
      <c r="H486" s="12">
        <f>SUM(H487:H488)</f>
        <v>7500</v>
      </c>
      <c r="I486" s="12">
        <f>SUM(I487:I488)</f>
        <v>0</v>
      </c>
    </row>
    <row r="487" spans="1:9" s="1" customFormat="1" ht="14.25">
      <c r="A487" s="148" t="s">
        <v>124</v>
      </c>
      <c r="B487" s="23" t="s">
        <v>793</v>
      </c>
      <c r="C487" s="18" t="s">
        <v>114</v>
      </c>
      <c r="D487" s="18" t="s">
        <v>117</v>
      </c>
      <c r="E487" s="18" t="s">
        <v>424</v>
      </c>
      <c r="F487" s="18" t="s">
        <v>123</v>
      </c>
      <c r="G487" s="12">
        <v>6000</v>
      </c>
      <c r="H487" s="12">
        <v>6000</v>
      </c>
      <c r="I487" s="275">
        <v>0</v>
      </c>
    </row>
    <row r="488" spans="1:9" ht="28.5" customHeight="1">
      <c r="A488" s="191" t="s">
        <v>389</v>
      </c>
      <c r="B488" s="23" t="s">
        <v>793</v>
      </c>
      <c r="C488" s="84" t="s">
        <v>114</v>
      </c>
      <c r="D488" s="84" t="s">
        <v>117</v>
      </c>
      <c r="E488" s="18" t="s">
        <v>729</v>
      </c>
      <c r="F488" s="18" t="s">
        <v>167</v>
      </c>
      <c r="G488" s="12">
        <v>1500</v>
      </c>
      <c r="H488" s="12">
        <v>1500</v>
      </c>
      <c r="I488" s="275">
        <v>0</v>
      </c>
    </row>
    <row r="489" spans="1:9" ht="52.5">
      <c r="A489" s="92" t="s">
        <v>407</v>
      </c>
      <c r="B489" s="23" t="s">
        <v>793</v>
      </c>
      <c r="C489" s="18" t="s">
        <v>114</v>
      </c>
      <c r="D489" s="18" t="s">
        <v>117</v>
      </c>
      <c r="E489" s="21" t="s">
        <v>7</v>
      </c>
      <c r="F489" s="18"/>
      <c r="G489" s="12">
        <f>SUM(G490)</f>
        <v>4978092</v>
      </c>
      <c r="H489" s="12">
        <f>SUM(H490)</f>
        <v>0</v>
      </c>
      <c r="I489" s="12">
        <f>SUM(I490)</f>
        <v>0</v>
      </c>
    </row>
    <row r="490" spans="1:9" ht="14.25">
      <c r="A490" s="92" t="s">
        <v>369</v>
      </c>
      <c r="B490" s="23" t="s">
        <v>793</v>
      </c>
      <c r="C490" s="18" t="s">
        <v>114</v>
      </c>
      <c r="D490" s="18" t="s">
        <v>117</v>
      </c>
      <c r="E490" s="21" t="s">
        <v>24</v>
      </c>
      <c r="F490" s="18"/>
      <c r="G490" s="12">
        <f>SUM(G493+G491)</f>
        <v>4978092</v>
      </c>
      <c r="H490" s="12">
        <v>0</v>
      </c>
      <c r="I490" s="275">
        <v>0</v>
      </c>
    </row>
    <row r="491" spans="1:9" ht="26.25">
      <c r="A491" s="92" t="s">
        <v>470</v>
      </c>
      <c r="B491" s="23" t="s">
        <v>793</v>
      </c>
      <c r="C491" s="18" t="s">
        <v>114</v>
      </c>
      <c r="D491" s="18" t="s">
        <v>117</v>
      </c>
      <c r="E491" s="21" t="s">
        <v>419</v>
      </c>
      <c r="F491" s="18"/>
      <c r="G491" s="12">
        <f>SUM(G492)</f>
        <v>1692551</v>
      </c>
      <c r="H491" s="12">
        <f>SUM(H492)</f>
        <v>0</v>
      </c>
      <c r="I491" s="12">
        <f>SUM(I492)</f>
        <v>0</v>
      </c>
    </row>
    <row r="492" spans="1:9" ht="26.25">
      <c r="A492" s="148" t="s">
        <v>65</v>
      </c>
      <c r="B492" s="23" t="s">
        <v>793</v>
      </c>
      <c r="C492" s="18" t="s">
        <v>114</v>
      </c>
      <c r="D492" s="18" t="s">
        <v>117</v>
      </c>
      <c r="E492" s="21" t="s">
        <v>419</v>
      </c>
      <c r="F492" s="18" t="s">
        <v>103</v>
      </c>
      <c r="G492" s="12">
        <v>1692551</v>
      </c>
      <c r="H492" s="12">
        <v>0</v>
      </c>
      <c r="I492" s="275">
        <v>0</v>
      </c>
    </row>
    <row r="493" spans="1:9" ht="16.5" customHeight="1">
      <c r="A493" s="92" t="s">
        <v>55</v>
      </c>
      <c r="B493" s="23" t="s">
        <v>793</v>
      </c>
      <c r="C493" s="18" t="s">
        <v>114</v>
      </c>
      <c r="D493" s="18" t="s">
        <v>117</v>
      </c>
      <c r="E493" s="21" t="s">
        <v>56</v>
      </c>
      <c r="F493" s="18"/>
      <c r="G493" s="12">
        <f>SUM(G494+G495)</f>
        <v>3285541</v>
      </c>
      <c r="H493" s="12">
        <f>SUM(H494+H495)</f>
        <v>0</v>
      </c>
      <c r="I493" s="12">
        <f>SUM(I494+I495)</f>
        <v>0</v>
      </c>
    </row>
    <row r="494" spans="1:9" ht="14.25">
      <c r="A494" s="148" t="s">
        <v>124</v>
      </c>
      <c r="B494" s="23" t="s">
        <v>793</v>
      </c>
      <c r="C494" s="51" t="s">
        <v>114</v>
      </c>
      <c r="D494" s="51" t="s">
        <v>117</v>
      </c>
      <c r="E494" s="52" t="s">
        <v>56</v>
      </c>
      <c r="F494" s="51" t="s">
        <v>123</v>
      </c>
      <c r="G494" s="53">
        <v>3122112</v>
      </c>
      <c r="H494" s="12">
        <v>0</v>
      </c>
      <c r="I494" s="275">
        <v>0</v>
      </c>
    </row>
    <row r="495" spans="1:9" ht="14.25" customHeight="1">
      <c r="A495" s="148" t="s">
        <v>65</v>
      </c>
      <c r="B495" s="23" t="s">
        <v>793</v>
      </c>
      <c r="C495" s="51" t="s">
        <v>114</v>
      </c>
      <c r="D495" s="51" t="s">
        <v>117</v>
      </c>
      <c r="E495" s="52" t="s">
        <v>56</v>
      </c>
      <c r="F495" s="51" t="s">
        <v>103</v>
      </c>
      <c r="G495" s="53">
        <v>163429</v>
      </c>
      <c r="H495" s="12">
        <v>0</v>
      </c>
      <c r="I495" s="275">
        <v>0</v>
      </c>
    </row>
    <row r="496" spans="1:9" ht="33" customHeight="1">
      <c r="A496" s="121" t="s">
        <v>139</v>
      </c>
      <c r="B496" s="23" t="s">
        <v>793</v>
      </c>
      <c r="C496" s="84" t="s">
        <v>114</v>
      </c>
      <c r="D496" s="84" t="s">
        <v>117</v>
      </c>
      <c r="E496" s="20" t="s">
        <v>217</v>
      </c>
      <c r="F496" s="84"/>
      <c r="G496" s="86">
        <f>SUM(G497)</f>
        <v>0</v>
      </c>
      <c r="H496" s="86">
        <f>SUM(H497)</f>
        <v>0</v>
      </c>
      <c r="I496" s="86">
        <f>SUM(I497)</f>
        <v>1490500</v>
      </c>
    </row>
    <row r="497" spans="1:9" s="2" customFormat="1" ht="26.25">
      <c r="A497" s="92" t="s">
        <v>140</v>
      </c>
      <c r="B497" s="48" t="s">
        <v>793</v>
      </c>
      <c r="C497" s="84" t="s">
        <v>114</v>
      </c>
      <c r="D497" s="84" t="s">
        <v>117</v>
      </c>
      <c r="E497" s="21" t="s">
        <v>218</v>
      </c>
      <c r="F497" s="84"/>
      <c r="G497" s="86">
        <f>SUM(G498+G501)</f>
        <v>0</v>
      </c>
      <c r="H497" s="86">
        <f>SUM(H498+H501)</f>
        <v>0</v>
      </c>
      <c r="I497" s="86">
        <f>SUM(I498+I501)</f>
        <v>1490500</v>
      </c>
    </row>
    <row r="498" spans="1:9" s="35" customFormat="1" ht="26.25">
      <c r="A498" s="148" t="s">
        <v>163</v>
      </c>
      <c r="B498" s="23" t="s">
        <v>793</v>
      </c>
      <c r="C498" s="84" t="s">
        <v>114</v>
      </c>
      <c r="D498" s="84" t="s">
        <v>117</v>
      </c>
      <c r="E498" s="21" t="s">
        <v>219</v>
      </c>
      <c r="F498" s="84"/>
      <c r="G498" s="86">
        <f>SUM(G499+G500)</f>
        <v>0</v>
      </c>
      <c r="H498" s="86">
        <f>SUM(H499+H500)</f>
        <v>0</v>
      </c>
      <c r="I498" s="86">
        <f>SUM(I499+I500)</f>
        <v>1483000</v>
      </c>
    </row>
    <row r="499" spans="1:9" s="1" customFormat="1" ht="29.25" customHeight="1">
      <c r="A499" s="148" t="s">
        <v>159</v>
      </c>
      <c r="B499" s="23" t="s">
        <v>793</v>
      </c>
      <c r="C499" s="84" t="s">
        <v>114</v>
      </c>
      <c r="D499" s="84" t="s">
        <v>117</v>
      </c>
      <c r="E499" s="21" t="s">
        <v>219</v>
      </c>
      <c r="F499" s="84" t="s">
        <v>100</v>
      </c>
      <c r="G499" s="86">
        <v>0</v>
      </c>
      <c r="H499" s="86">
        <v>0</v>
      </c>
      <c r="I499" s="78">
        <v>1333000</v>
      </c>
    </row>
    <row r="500" spans="1:9" s="1" customFormat="1" ht="26.25">
      <c r="A500" s="148" t="s">
        <v>65</v>
      </c>
      <c r="B500" s="23" t="s">
        <v>793</v>
      </c>
      <c r="C500" s="84" t="s">
        <v>114</v>
      </c>
      <c r="D500" s="84" t="s">
        <v>117</v>
      </c>
      <c r="E500" s="21" t="s">
        <v>219</v>
      </c>
      <c r="F500" s="84" t="s">
        <v>103</v>
      </c>
      <c r="G500" s="86">
        <v>0</v>
      </c>
      <c r="H500" s="78">
        <v>0</v>
      </c>
      <c r="I500" s="78">
        <v>150000</v>
      </c>
    </row>
    <row r="501" spans="1:9" ht="14.25">
      <c r="A501" s="92" t="s">
        <v>58</v>
      </c>
      <c r="B501" s="23" t="s">
        <v>793</v>
      </c>
      <c r="C501" s="84" t="s">
        <v>114</v>
      </c>
      <c r="D501" s="84" t="s">
        <v>117</v>
      </c>
      <c r="E501" s="21" t="s">
        <v>994</v>
      </c>
      <c r="F501" s="84"/>
      <c r="G501" s="86">
        <f>SUM(G502+G503)</f>
        <v>0</v>
      </c>
      <c r="H501" s="86">
        <f>SUM(H502+H503)</f>
        <v>0</v>
      </c>
      <c r="I501" s="86">
        <f>SUM(I502+I503)</f>
        <v>7500</v>
      </c>
    </row>
    <row r="502" spans="1:9" ht="26.25">
      <c r="A502" s="148" t="s">
        <v>65</v>
      </c>
      <c r="B502" s="23" t="s">
        <v>793</v>
      </c>
      <c r="C502" s="84" t="s">
        <v>114</v>
      </c>
      <c r="D502" s="84" t="s">
        <v>117</v>
      </c>
      <c r="E502" s="21" t="s">
        <v>994</v>
      </c>
      <c r="F502" s="84" t="s">
        <v>103</v>
      </c>
      <c r="G502" s="86">
        <v>0</v>
      </c>
      <c r="H502" s="78">
        <v>0</v>
      </c>
      <c r="I502" s="78">
        <v>6000</v>
      </c>
    </row>
    <row r="503" spans="1:9" ht="21" customHeight="1">
      <c r="A503" s="148" t="s">
        <v>124</v>
      </c>
      <c r="B503" s="23" t="s">
        <v>793</v>
      </c>
      <c r="C503" s="84" t="s">
        <v>114</v>
      </c>
      <c r="D503" s="84" t="s">
        <v>117</v>
      </c>
      <c r="E503" s="21" t="s">
        <v>994</v>
      </c>
      <c r="F503" s="84" t="s">
        <v>123</v>
      </c>
      <c r="G503" s="86">
        <v>0</v>
      </c>
      <c r="H503" s="78">
        <v>0</v>
      </c>
      <c r="I503" s="78">
        <v>1500</v>
      </c>
    </row>
    <row r="504" spans="1:9" ht="14.25">
      <c r="A504" s="187" t="s">
        <v>118</v>
      </c>
      <c r="B504" s="23" t="s">
        <v>793</v>
      </c>
      <c r="C504" s="43" t="s">
        <v>120</v>
      </c>
      <c r="D504" s="43"/>
      <c r="E504" s="45"/>
      <c r="F504" s="47"/>
      <c r="G504" s="44">
        <f>SUM(G505+G549)</f>
        <v>26312931</v>
      </c>
      <c r="H504" s="44">
        <f>SUM(H505+H549)</f>
        <v>19667972</v>
      </c>
      <c r="I504" s="44">
        <f>SUM(I505+I549)</f>
        <v>19687972</v>
      </c>
    </row>
    <row r="505" spans="1:9" ht="18" customHeight="1">
      <c r="A505" s="188" t="s">
        <v>119</v>
      </c>
      <c r="B505" s="23" t="s">
        <v>793</v>
      </c>
      <c r="C505" s="17" t="s">
        <v>120</v>
      </c>
      <c r="D505" s="17" t="s">
        <v>97</v>
      </c>
      <c r="E505" s="20"/>
      <c r="F505" s="18"/>
      <c r="G505" s="33">
        <f>SUM(G506+G540)</f>
        <v>25542971</v>
      </c>
      <c r="H505" s="33">
        <f>SUM(H506+H540)</f>
        <v>19667972</v>
      </c>
      <c r="I505" s="33">
        <f>SUM(I506+I540)</f>
        <v>19687972</v>
      </c>
    </row>
    <row r="506" spans="1:9" ht="26.25">
      <c r="A506" s="121" t="s">
        <v>269</v>
      </c>
      <c r="B506" s="23" t="s">
        <v>793</v>
      </c>
      <c r="C506" s="17" t="s">
        <v>120</v>
      </c>
      <c r="D506" s="17" t="s">
        <v>97</v>
      </c>
      <c r="E506" s="20" t="s">
        <v>270</v>
      </c>
      <c r="F506" s="17"/>
      <c r="G506" s="33">
        <f>SUM(G516+G525+G507)</f>
        <v>25542971</v>
      </c>
      <c r="H506" s="33">
        <f>SUM(H516+H525+H507)</f>
        <v>19667972</v>
      </c>
      <c r="I506" s="33">
        <f>SUM(I516+I525+I507)</f>
        <v>0</v>
      </c>
    </row>
    <row r="507" spans="1:9" ht="26.25">
      <c r="A507" s="92" t="s">
        <v>43</v>
      </c>
      <c r="B507" s="23" t="s">
        <v>793</v>
      </c>
      <c r="C507" s="18" t="s">
        <v>120</v>
      </c>
      <c r="D507" s="18" t="s">
        <v>97</v>
      </c>
      <c r="E507" s="21" t="s">
        <v>42</v>
      </c>
      <c r="F507" s="18"/>
      <c r="G507" s="12">
        <f>SUM(G508)</f>
        <v>1409100</v>
      </c>
      <c r="H507" s="12">
        <f>SUM(H508)</f>
        <v>1409100</v>
      </c>
      <c r="I507" s="12">
        <f>SUM(I508)</f>
        <v>0</v>
      </c>
    </row>
    <row r="508" spans="1:9" ht="26.25">
      <c r="A508" s="92" t="s">
        <v>41</v>
      </c>
      <c r="B508" s="23" t="s">
        <v>793</v>
      </c>
      <c r="C508" s="18" t="s">
        <v>120</v>
      </c>
      <c r="D508" s="18" t="s">
        <v>97</v>
      </c>
      <c r="E508" s="21" t="s">
        <v>203</v>
      </c>
      <c r="F508" s="18"/>
      <c r="G508" s="12">
        <f>SUM(G509+G514+G512)</f>
        <v>1409100</v>
      </c>
      <c r="H508" s="12">
        <f>SUM(H509+H514)</f>
        <v>1409100</v>
      </c>
      <c r="I508" s="12">
        <f>SUM(I509+I514)</f>
        <v>0</v>
      </c>
    </row>
    <row r="509" spans="1:9" ht="52.5">
      <c r="A509" s="148" t="s">
        <v>788</v>
      </c>
      <c r="B509" s="23" t="s">
        <v>793</v>
      </c>
      <c r="C509" s="18" t="s">
        <v>120</v>
      </c>
      <c r="D509" s="18" t="s">
        <v>97</v>
      </c>
      <c r="E509" s="21" t="s">
        <v>789</v>
      </c>
      <c r="F509" s="18"/>
      <c r="G509" s="12">
        <f>SUM(G510:G511)</f>
        <v>101200</v>
      </c>
      <c r="H509" s="12">
        <f>SUM(H510:H511)</f>
        <v>101200</v>
      </c>
      <c r="I509" s="12">
        <f>SUM(I510:I511)</f>
        <v>0</v>
      </c>
    </row>
    <row r="510" spans="1:9" ht="52.5">
      <c r="A510" s="148" t="s">
        <v>159</v>
      </c>
      <c r="B510" s="23" t="s">
        <v>793</v>
      </c>
      <c r="C510" s="18" t="s">
        <v>120</v>
      </c>
      <c r="D510" s="18" t="s">
        <v>97</v>
      </c>
      <c r="E510" s="21" t="s">
        <v>789</v>
      </c>
      <c r="F510" s="18" t="s">
        <v>100</v>
      </c>
      <c r="G510" s="12">
        <v>79200</v>
      </c>
      <c r="H510" s="86">
        <v>79200</v>
      </c>
      <c r="I510" s="86">
        <v>0</v>
      </c>
    </row>
    <row r="511" spans="1:9" ht="14.25">
      <c r="A511" s="148" t="s">
        <v>124</v>
      </c>
      <c r="B511" s="23" t="s">
        <v>793</v>
      </c>
      <c r="C511" s="18" t="s">
        <v>120</v>
      </c>
      <c r="D511" s="18" t="s">
        <v>97</v>
      </c>
      <c r="E511" s="21" t="s">
        <v>789</v>
      </c>
      <c r="F511" s="18" t="s">
        <v>123</v>
      </c>
      <c r="G511" s="12">
        <v>22000</v>
      </c>
      <c r="H511" s="86">
        <v>22000</v>
      </c>
      <c r="I511" s="86">
        <v>0</v>
      </c>
    </row>
    <row r="512" spans="1:9" ht="39">
      <c r="A512" s="148" t="s">
        <v>967</v>
      </c>
      <c r="B512" s="23" t="s">
        <v>793</v>
      </c>
      <c r="C512" s="18" t="s">
        <v>120</v>
      </c>
      <c r="D512" s="18" t="s">
        <v>97</v>
      </c>
      <c r="E512" s="21" t="s">
        <v>968</v>
      </c>
      <c r="F512" s="18"/>
      <c r="G512" s="12">
        <f>SUM(G513)</f>
        <v>1307900</v>
      </c>
      <c r="H512" s="86">
        <v>0</v>
      </c>
      <c r="I512" s="86">
        <v>0</v>
      </c>
    </row>
    <row r="513" spans="1:9" ht="52.5">
      <c r="A513" s="148" t="s">
        <v>159</v>
      </c>
      <c r="B513" s="23" t="s">
        <v>793</v>
      </c>
      <c r="C513" s="18" t="s">
        <v>120</v>
      </c>
      <c r="D513" s="18" t="s">
        <v>97</v>
      </c>
      <c r="E513" s="21" t="s">
        <v>968</v>
      </c>
      <c r="F513" s="18" t="s">
        <v>100</v>
      </c>
      <c r="G513" s="12">
        <v>1307900</v>
      </c>
      <c r="H513" s="86">
        <v>0</v>
      </c>
      <c r="I513" s="86">
        <v>0</v>
      </c>
    </row>
    <row r="514" spans="1:9" ht="26.25">
      <c r="A514" s="148" t="s">
        <v>163</v>
      </c>
      <c r="B514" s="23" t="s">
        <v>793</v>
      </c>
      <c r="C514" s="18" t="s">
        <v>120</v>
      </c>
      <c r="D514" s="18" t="s">
        <v>97</v>
      </c>
      <c r="E514" s="21" t="s">
        <v>44</v>
      </c>
      <c r="F514" s="18"/>
      <c r="G514" s="12">
        <f>SUM(G515)</f>
        <v>0</v>
      </c>
      <c r="H514" s="12">
        <f>SUM(H515)</f>
        <v>1307900</v>
      </c>
      <c r="I514" s="12">
        <f>SUM(I515)</f>
        <v>0</v>
      </c>
    </row>
    <row r="515" spans="1:9" ht="52.5">
      <c r="A515" s="148" t="s">
        <v>159</v>
      </c>
      <c r="B515" s="23" t="s">
        <v>793</v>
      </c>
      <c r="C515" s="18" t="s">
        <v>120</v>
      </c>
      <c r="D515" s="18" t="s">
        <v>97</v>
      </c>
      <c r="E515" s="21" t="s">
        <v>44</v>
      </c>
      <c r="F515" s="18" t="s">
        <v>100</v>
      </c>
      <c r="G515" s="12">
        <v>0</v>
      </c>
      <c r="H515" s="86">
        <v>1307900</v>
      </c>
      <c r="I515" s="355">
        <v>0</v>
      </c>
    </row>
    <row r="516" spans="1:9" ht="12" customHeight="1">
      <c r="A516" s="148" t="s">
        <v>271</v>
      </c>
      <c r="B516" s="23" t="s">
        <v>793</v>
      </c>
      <c r="C516" s="17" t="s">
        <v>120</v>
      </c>
      <c r="D516" s="17" t="s">
        <v>97</v>
      </c>
      <c r="E516" s="17" t="s">
        <v>272</v>
      </c>
      <c r="F516" s="18"/>
      <c r="G516" s="12">
        <f>SUM(G517)</f>
        <v>8304813</v>
      </c>
      <c r="H516" s="12">
        <f>SUM(H517)</f>
        <v>7115431</v>
      </c>
      <c r="I516" s="12">
        <f>SUM(I517)</f>
        <v>0</v>
      </c>
    </row>
    <row r="517" spans="1:9" ht="14.25">
      <c r="A517" s="148" t="s">
        <v>273</v>
      </c>
      <c r="B517" s="23" t="s">
        <v>793</v>
      </c>
      <c r="C517" s="18" t="s">
        <v>120</v>
      </c>
      <c r="D517" s="18" t="s">
        <v>97</v>
      </c>
      <c r="E517" s="18" t="s">
        <v>274</v>
      </c>
      <c r="F517" s="18"/>
      <c r="G517" s="12">
        <f>SUM(G521+G518)</f>
        <v>8304813</v>
      </c>
      <c r="H517" s="12">
        <f>SUM(H521+H518)</f>
        <v>7115431</v>
      </c>
      <c r="I517" s="12">
        <f>SUM(I521+I518)</f>
        <v>0</v>
      </c>
    </row>
    <row r="518" spans="1:9" ht="57" customHeight="1">
      <c r="A518" s="148" t="s">
        <v>788</v>
      </c>
      <c r="B518" s="23" t="s">
        <v>793</v>
      </c>
      <c r="C518" s="18" t="s">
        <v>120</v>
      </c>
      <c r="D518" s="18" t="s">
        <v>97</v>
      </c>
      <c r="E518" s="21" t="s">
        <v>790</v>
      </c>
      <c r="F518" s="18"/>
      <c r="G518" s="12">
        <f>SUM(G519:G520)</f>
        <v>686400</v>
      </c>
      <c r="H518" s="12">
        <f>SUM(H519:H520)</f>
        <v>686400</v>
      </c>
      <c r="I518" s="12">
        <f>SUM(I519:I520)</f>
        <v>0</v>
      </c>
    </row>
    <row r="519" spans="1:9" s="50" customFormat="1" ht="52.5">
      <c r="A519" s="148" t="s">
        <v>159</v>
      </c>
      <c r="B519" s="298" t="s">
        <v>793</v>
      </c>
      <c r="C519" s="18" t="s">
        <v>120</v>
      </c>
      <c r="D519" s="18" t="s">
        <v>97</v>
      </c>
      <c r="E519" s="21" t="s">
        <v>790</v>
      </c>
      <c r="F519" s="18" t="s">
        <v>100</v>
      </c>
      <c r="G519" s="12">
        <v>475200</v>
      </c>
      <c r="H519" s="86">
        <v>475200</v>
      </c>
      <c r="I519" s="86">
        <v>0</v>
      </c>
    </row>
    <row r="520" spans="1:9" s="2" customFormat="1" ht="14.25">
      <c r="A520" s="148" t="s">
        <v>124</v>
      </c>
      <c r="B520" s="23" t="s">
        <v>793</v>
      </c>
      <c r="C520" s="18" t="s">
        <v>120</v>
      </c>
      <c r="D520" s="18" t="s">
        <v>97</v>
      </c>
      <c r="E520" s="21" t="s">
        <v>790</v>
      </c>
      <c r="F520" s="18" t="s">
        <v>123</v>
      </c>
      <c r="G520" s="12">
        <v>211200</v>
      </c>
      <c r="H520" s="86">
        <v>211200</v>
      </c>
      <c r="I520" s="86">
        <v>0</v>
      </c>
    </row>
    <row r="521" spans="1:9" s="14" customFormat="1" ht="30" customHeight="1">
      <c r="A521" s="148" t="s">
        <v>163</v>
      </c>
      <c r="B521" s="23" t="s">
        <v>793</v>
      </c>
      <c r="C521" s="18" t="s">
        <v>120</v>
      </c>
      <c r="D521" s="18" t="s">
        <v>97</v>
      </c>
      <c r="E521" s="18" t="s">
        <v>276</v>
      </c>
      <c r="F521" s="18"/>
      <c r="G521" s="12">
        <f>SUM(G522:G524)</f>
        <v>7618413</v>
      </c>
      <c r="H521" s="12">
        <f>SUM(H522:H524)</f>
        <v>6429031</v>
      </c>
      <c r="I521" s="12">
        <f>SUM(I522:I524)</f>
        <v>0</v>
      </c>
    </row>
    <row r="522" spans="1:9" ht="52.5">
      <c r="A522" s="148" t="s">
        <v>159</v>
      </c>
      <c r="B522" s="23" t="s">
        <v>793</v>
      </c>
      <c r="C522" s="18" t="s">
        <v>120</v>
      </c>
      <c r="D522" s="18" t="s">
        <v>97</v>
      </c>
      <c r="E522" s="18" t="s">
        <v>276</v>
      </c>
      <c r="F522" s="18" t="s">
        <v>100</v>
      </c>
      <c r="G522" s="12">
        <v>5315642</v>
      </c>
      <c r="H522" s="12">
        <v>5789000</v>
      </c>
      <c r="I522" s="355">
        <v>0</v>
      </c>
    </row>
    <row r="523" spans="1:9" ht="26.25">
      <c r="A523" s="148" t="s">
        <v>65</v>
      </c>
      <c r="B523" s="23" t="s">
        <v>793</v>
      </c>
      <c r="C523" s="18" t="s">
        <v>120</v>
      </c>
      <c r="D523" s="18" t="s">
        <v>97</v>
      </c>
      <c r="E523" s="18" t="s">
        <v>277</v>
      </c>
      <c r="F523" s="18" t="s">
        <v>103</v>
      </c>
      <c r="G523" s="12">
        <v>2258740</v>
      </c>
      <c r="H523" s="12">
        <v>596000</v>
      </c>
      <c r="I523" s="355">
        <v>0</v>
      </c>
    </row>
    <row r="524" spans="1:9" ht="14.25">
      <c r="A524" s="148" t="s">
        <v>105</v>
      </c>
      <c r="B524" s="23" t="s">
        <v>793</v>
      </c>
      <c r="C524" s="18" t="s">
        <v>120</v>
      </c>
      <c r="D524" s="18" t="s">
        <v>97</v>
      </c>
      <c r="E524" s="18" t="s">
        <v>275</v>
      </c>
      <c r="F524" s="18" t="s">
        <v>104</v>
      </c>
      <c r="G524" s="12">
        <v>44031</v>
      </c>
      <c r="H524" s="12">
        <v>44031</v>
      </c>
      <c r="I524" s="355">
        <v>0</v>
      </c>
    </row>
    <row r="525" spans="1:9" ht="39">
      <c r="A525" s="148" t="s">
        <v>278</v>
      </c>
      <c r="B525" s="23" t="s">
        <v>793</v>
      </c>
      <c r="C525" s="17" t="s">
        <v>120</v>
      </c>
      <c r="D525" s="17" t="s">
        <v>97</v>
      </c>
      <c r="E525" s="17" t="s">
        <v>279</v>
      </c>
      <c r="F525" s="18"/>
      <c r="G525" s="12">
        <f>SUM(G526)</f>
        <v>15829058</v>
      </c>
      <c r="H525" s="12">
        <f>SUM(H526)</f>
        <v>11143441</v>
      </c>
      <c r="I525" s="12">
        <f>SUM(I526)</f>
        <v>0</v>
      </c>
    </row>
    <row r="526" spans="1:9" ht="26.25">
      <c r="A526" s="148" t="s">
        <v>280</v>
      </c>
      <c r="B526" s="23" t="s">
        <v>793</v>
      </c>
      <c r="C526" s="18" t="s">
        <v>120</v>
      </c>
      <c r="D526" s="18" t="s">
        <v>97</v>
      </c>
      <c r="E526" s="18" t="s">
        <v>281</v>
      </c>
      <c r="F526" s="18"/>
      <c r="G526" s="12">
        <f>SUM(G536+G527+G530+G532+G534)</f>
        <v>15829058</v>
      </c>
      <c r="H526" s="12">
        <f>SUM(H536+H527+H530+H532+H534)</f>
        <v>11143441</v>
      </c>
      <c r="I526" s="12">
        <f>SUM(I536+I527+I530+I532+I534)</f>
        <v>0</v>
      </c>
    </row>
    <row r="527" spans="1:9" ht="52.5">
      <c r="A527" s="148" t="s">
        <v>788</v>
      </c>
      <c r="B527" s="23" t="s">
        <v>793</v>
      </c>
      <c r="C527" s="18" t="s">
        <v>120</v>
      </c>
      <c r="D527" s="18" t="s">
        <v>97</v>
      </c>
      <c r="E527" s="21" t="s">
        <v>791</v>
      </c>
      <c r="F527" s="18"/>
      <c r="G527" s="12">
        <f>SUM(G528:G529)</f>
        <v>616629</v>
      </c>
      <c r="H527" s="12">
        <f>SUM(H528:H529)</f>
        <v>616629</v>
      </c>
      <c r="I527" s="12">
        <f>SUM(I528:I529)</f>
        <v>0</v>
      </c>
    </row>
    <row r="528" spans="1:9" ht="16.5" customHeight="1">
      <c r="A528" s="148" t="s">
        <v>159</v>
      </c>
      <c r="B528" s="23" t="s">
        <v>793</v>
      </c>
      <c r="C528" s="18" t="s">
        <v>120</v>
      </c>
      <c r="D528" s="18" t="s">
        <v>97</v>
      </c>
      <c r="E528" s="21" t="s">
        <v>791</v>
      </c>
      <c r="F528" s="18" t="s">
        <v>100</v>
      </c>
      <c r="G528" s="12">
        <v>379029</v>
      </c>
      <c r="H528" s="86">
        <v>379029</v>
      </c>
      <c r="I528" s="86">
        <v>0</v>
      </c>
    </row>
    <row r="529" spans="1:11" ht="14.25">
      <c r="A529" s="148" t="s">
        <v>124</v>
      </c>
      <c r="B529" s="23" t="s">
        <v>793</v>
      </c>
      <c r="C529" s="18" t="s">
        <v>120</v>
      </c>
      <c r="D529" s="18" t="s">
        <v>97</v>
      </c>
      <c r="E529" s="21" t="s">
        <v>791</v>
      </c>
      <c r="F529" s="18" t="s">
        <v>123</v>
      </c>
      <c r="G529" s="12">
        <v>237600</v>
      </c>
      <c r="H529" s="86">
        <v>237600</v>
      </c>
      <c r="I529" s="86">
        <v>0</v>
      </c>
      <c r="K529" s="132"/>
    </row>
    <row r="530" spans="1:9" ht="26.25">
      <c r="A530" s="148" t="s">
        <v>1014</v>
      </c>
      <c r="B530" s="23" t="s">
        <v>793</v>
      </c>
      <c r="C530" s="18" t="s">
        <v>120</v>
      </c>
      <c r="D530" s="18" t="s">
        <v>97</v>
      </c>
      <c r="E530" s="21" t="s">
        <v>944</v>
      </c>
      <c r="F530" s="18"/>
      <c r="G530" s="12">
        <f>SUM(G531:G531)</f>
        <v>3774317</v>
      </c>
      <c r="H530" s="86">
        <v>0</v>
      </c>
      <c r="I530" s="86">
        <v>0</v>
      </c>
    </row>
    <row r="531" spans="1:9" ht="52.5" customHeight="1">
      <c r="A531" s="148" t="s">
        <v>159</v>
      </c>
      <c r="B531" s="23" t="s">
        <v>793</v>
      </c>
      <c r="C531" s="18" t="s">
        <v>120</v>
      </c>
      <c r="D531" s="18" t="s">
        <v>97</v>
      </c>
      <c r="E531" s="21" t="s">
        <v>944</v>
      </c>
      <c r="F531" s="18" t="s">
        <v>100</v>
      </c>
      <c r="G531" s="12">
        <v>3774317</v>
      </c>
      <c r="H531" s="86">
        <v>0</v>
      </c>
      <c r="I531" s="86">
        <v>0</v>
      </c>
    </row>
    <row r="532" spans="1:9" ht="39">
      <c r="A532" s="148" t="s">
        <v>967</v>
      </c>
      <c r="B532" s="23" t="s">
        <v>793</v>
      </c>
      <c r="C532" s="18" t="s">
        <v>120</v>
      </c>
      <c r="D532" s="18" t="s">
        <v>97</v>
      </c>
      <c r="E532" s="21" t="s">
        <v>969</v>
      </c>
      <c r="F532" s="18"/>
      <c r="G532" s="12">
        <f>SUM(G533)</f>
        <v>7498840</v>
      </c>
      <c r="H532" s="86">
        <v>0</v>
      </c>
      <c r="I532" s="86">
        <v>0</v>
      </c>
    </row>
    <row r="533" spans="1:9" ht="28.5" customHeight="1">
      <c r="A533" s="148" t="s">
        <v>159</v>
      </c>
      <c r="B533" s="23" t="s">
        <v>793</v>
      </c>
      <c r="C533" s="18" t="s">
        <v>120</v>
      </c>
      <c r="D533" s="18" t="s">
        <v>97</v>
      </c>
      <c r="E533" s="21" t="s">
        <v>969</v>
      </c>
      <c r="F533" s="18" t="s">
        <v>100</v>
      </c>
      <c r="G533" s="12">
        <v>7498840</v>
      </c>
      <c r="H533" s="86">
        <v>0</v>
      </c>
      <c r="I533" s="86">
        <v>0</v>
      </c>
    </row>
    <row r="534" spans="1:9" ht="39">
      <c r="A534" s="253" t="s">
        <v>966</v>
      </c>
      <c r="B534" s="23" t="s">
        <v>793</v>
      </c>
      <c r="C534" s="18" t="s">
        <v>120</v>
      </c>
      <c r="D534" s="18" t="s">
        <v>97</v>
      </c>
      <c r="E534" s="21" t="s">
        <v>965</v>
      </c>
      <c r="F534" s="18"/>
      <c r="G534" s="12">
        <f>SUM(G535)</f>
        <v>854000</v>
      </c>
      <c r="H534" s="78">
        <v>0</v>
      </c>
      <c r="I534" s="78">
        <v>0</v>
      </c>
    </row>
    <row r="535" spans="1:9" ht="26.25">
      <c r="A535" s="148" t="s">
        <v>65</v>
      </c>
      <c r="B535" s="23" t="s">
        <v>793</v>
      </c>
      <c r="C535" s="18" t="s">
        <v>120</v>
      </c>
      <c r="D535" s="18" t="s">
        <v>97</v>
      </c>
      <c r="E535" s="21" t="s">
        <v>965</v>
      </c>
      <c r="F535" s="18" t="s">
        <v>103</v>
      </c>
      <c r="G535" s="12">
        <v>854000</v>
      </c>
      <c r="H535" s="86">
        <v>0</v>
      </c>
      <c r="I535" s="86">
        <v>0</v>
      </c>
    </row>
    <row r="536" spans="1:9" ht="30.75" customHeight="1">
      <c r="A536" s="148" t="s">
        <v>163</v>
      </c>
      <c r="B536" s="23" t="s">
        <v>793</v>
      </c>
      <c r="C536" s="18" t="s">
        <v>120</v>
      </c>
      <c r="D536" s="18" t="s">
        <v>97</v>
      </c>
      <c r="E536" s="18" t="s">
        <v>282</v>
      </c>
      <c r="F536" s="18"/>
      <c r="G536" s="12">
        <f>SUM(G537:G539)</f>
        <v>3085272</v>
      </c>
      <c r="H536" s="12">
        <f>SUM(H537:H539)</f>
        <v>10526812</v>
      </c>
      <c r="I536" s="12">
        <f>SUM(I537:I539)</f>
        <v>0</v>
      </c>
    </row>
    <row r="537" spans="1:9" ht="52.5">
      <c r="A537" s="148" t="s">
        <v>159</v>
      </c>
      <c r="B537" s="23" t="s">
        <v>793</v>
      </c>
      <c r="C537" s="18" t="s">
        <v>120</v>
      </c>
      <c r="D537" s="18" t="s">
        <v>97</v>
      </c>
      <c r="E537" s="18" t="s">
        <v>282</v>
      </c>
      <c r="F537" s="18" t="s">
        <v>100</v>
      </c>
      <c r="G537" s="12">
        <v>0</v>
      </c>
      <c r="H537" s="12">
        <v>8754100</v>
      </c>
      <c r="I537" s="86">
        <v>0</v>
      </c>
    </row>
    <row r="538" spans="1:9" ht="26.25">
      <c r="A538" s="148" t="s">
        <v>65</v>
      </c>
      <c r="B538" s="23" t="s">
        <v>793</v>
      </c>
      <c r="C538" s="18" t="s">
        <v>120</v>
      </c>
      <c r="D538" s="18" t="s">
        <v>97</v>
      </c>
      <c r="E538" s="18" t="s">
        <v>282</v>
      </c>
      <c r="F538" s="18" t="s">
        <v>103</v>
      </c>
      <c r="G538" s="12">
        <v>3074560</v>
      </c>
      <c r="H538" s="12">
        <v>1762000</v>
      </c>
      <c r="I538" s="86">
        <v>0</v>
      </c>
    </row>
    <row r="539" spans="1:9" ht="14.25">
      <c r="A539" s="148" t="s">
        <v>105</v>
      </c>
      <c r="B539" s="23" t="s">
        <v>793</v>
      </c>
      <c r="C539" s="18" t="s">
        <v>120</v>
      </c>
      <c r="D539" s="18" t="s">
        <v>97</v>
      </c>
      <c r="E539" s="18" t="s">
        <v>283</v>
      </c>
      <c r="F539" s="18" t="s">
        <v>104</v>
      </c>
      <c r="G539" s="12">
        <v>10712</v>
      </c>
      <c r="H539" s="86">
        <v>10712</v>
      </c>
      <c r="I539" s="86">
        <v>0</v>
      </c>
    </row>
    <row r="540" spans="1:9" ht="29.25" customHeight="1">
      <c r="A540" s="121" t="s">
        <v>139</v>
      </c>
      <c r="B540" s="23" t="s">
        <v>793</v>
      </c>
      <c r="C540" s="84" t="s">
        <v>120</v>
      </c>
      <c r="D540" s="84" t="s">
        <v>97</v>
      </c>
      <c r="E540" s="20" t="s">
        <v>217</v>
      </c>
      <c r="F540" s="18"/>
      <c r="G540" s="12">
        <f>SUM(G541)</f>
        <v>0</v>
      </c>
      <c r="H540" s="12">
        <f>SUM(H541)</f>
        <v>0</v>
      </c>
      <c r="I540" s="12">
        <f>SUM(I541)</f>
        <v>19687972</v>
      </c>
    </row>
    <row r="541" spans="1:9" ht="26.25">
      <c r="A541" s="92" t="s">
        <v>140</v>
      </c>
      <c r="B541" s="23" t="s">
        <v>793</v>
      </c>
      <c r="C541" s="84" t="s">
        <v>120</v>
      </c>
      <c r="D541" s="84" t="s">
        <v>97</v>
      </c>
      <c r="E541" s="21" t="s">
        <v>218</v>
      </c>
      <c r="F541" s="18"/>
      <c r="G541" s="12">
        <f>SUM(G542+G545)</f>
        <v>0</v>
      </c>
      <c r="H541" s="12">
        <f>SUM(H542+H545)</f>
        <v>0</v>
      </c>
      <c r="I541" s="12">
        <f>SUM(I542+I545)</f>
        <v>19687972</v>
      </c>
    </row>
    <row r="542" spans="1:9" ht="52.5">
      <c r="A542" s="148" t="s">
        <v>788</v>
      </c>
      <c r="B542" s="23" t="s">
        <v>793</v>
      </c>
      <c r="C542" s="84" t="s">
        <v>120</v>
      </c>
      <c r="D542" s="84" t="s">
        <v>97</v>
      </c>
      <c r="E542" s="21" t="s">
        <v>995</v>
      </c>
      <c r="F542" s="18"/>
      <c r="G542" s="12">
        <f>SUM(G543+G544)</f>
        <v>0</v>
      </c>
      <c r="H542" s="12">
        <f>SUM(H543+H544)</f>
        <v>0</v>
      </c>
      <c r="I542" s="12">
        <f>SUM(I543+I544)</f>
        <v>1404229</v>
      </c>
    </row>
    <row r="543" spans="1:9" ht="52.5">
      <c r="A543" s="148" t="s">
        <v>159</v>
      </c>
      <c r="B543" s="23" t="s">
        <v>793</v>
      </c>
      <c r="C543" s="84" t="s">
        <v>120</v>
      </c>
      <c r="D543" s="84" t="s">
        <v>97</v>
      </c>
      <c r="E543" s="21" t="s">
        <v>995</v>
      </c>
      <c r="F543" s="18" t="s">
        <v>100</v>
      </c>
      <c r="G543" s="12">
        <v>0</v>
      </c>
      <c r="H543" s="78">
        <v>0</v>
      </c>
      <c r="I543" s="78">
        <v>933429</v>
      </c>
    </row>
    <row r="544" spans="1:9" ht="14.25">
      <c r="A544" s="148" t="s">
        <v>124</v>
      </c>
      <c r="B544" s="23" t="s">
        <v>793</v>
      </c>
      <c r="C544" s="84" t="s">
        <v>120</v>
      </c>
      <c r="D544" s="84" t="s">
        <v>97</v>
      </c>
      <c r="E544" s="21" t="s">
        <v>995</v>
      </c>
      <c r="F544" s="18" t="s">
        <v>123</v>
      </c>
      <c r="G544" s="12">
        <v>0</v>
      </c>
      <c r="H544" s="78">
        <v>0</v>
      </c>
      <c r="I544" s="78">
        <v>470800</v>
      </c>
    </row>
    <row r="545" spans="1:9" ht="25.5" customHeight="1">
      <c r="A545" s="148" t="s">
        <v>163</v>
      </c>
      <c r="B545" s="23" t="s">
        <v>793</v>
      </c>
      <c r="C545" s="18" t="s">
        <v>120</v>
      </c>
      <c r="D545" s="18" t="s">
        <v>97</v>
      </c>
      <c r="E545" s="18" t="s">
        <v>971</v>
      </c>
      <c r="F545" s="18"/>
      <c r="G545" s="12">
        <f>SUM(G546+G547+G548)</f>
        <v>0</v>
      </c>
      <c r="H545" s="12">
        <f>SUM(H546+H547+H548)</f>
        <v>0</v>
      </c>
      <c r="I545" s="12">
        <f>SUM(I546+I547+I548)</f>
        <v>18283743</v>
      </c>
    </row>
    <row r="546" spans="1:9" ht="52.5">
      <c r="A546" s="148" t="s">
        <v>159</v>
      </c>
      <c r="B546" s="23" t="s">
        <v>793</v>
      </c>
      <c r="C546" s="18" t="s">
        <v>120</v>
      </c>
      <c r="D546" s="18" t="s">
        <v>97</v>
      </c>
      <c r="E546" s="18" t="s">
        <v>971</v>
      </c>
      <c r="F546" s="18" t="s">
        <v>100</v>
      </c>
      <c r="G546" s="12">
        <v>0</v>
      </c>
      <c r="H546" s="12">
        <v>0</v>
      </c>
      <c r="I546" s="78">
        <v>15871000</v>
      </c>
    </row>
    <row r="547" spans="1:9" ht="26.25">
      <c r="A547" s="148" t="s">
        <v>65</v>
      </c>
      <c r="B547" s="23" t="s">
        <v>793</v>
      </c>
      <c r="C547" s="18" t="s">
        <v>120</v>
      </c>
      <c r="D547" s="18" t="s">
        <v>97</v>
      </c>
      <c r="E547" s="18" t="s">
        <v>971</v>
      </c>
      <c r="F547" s="18" t="s">
        <v>103</v>
      </c>
      <c r="G547" s="12">
        <v>0</v>
      </c>
      <c r="H547" s="12">
        <v>0</v>
      </c>
      <c r="I547" s="78">
        <v>2358000</v>
      </c>
    </row>
    <row r="548" spans="1:9" ht="18.75" customHeight="1">
      <c r="A548" s="148" t="s">
        <v>105</v>
      </c>
      <c r="B548" s="49" t="s">
        <v>793</v>
      </c>
      <c r="C548" s="18" t="s">
        <v>120</v>
      </c>
      <c r="D548" s="18" t="s">
        <v>97</v>
      </c>
      <c r="E548" s="18" t="s">
        <v>971</v>
      </c>
      <c r="F548" s="18" t="s">
        <v>104</v>
      </c>
      <c r="G548" s="12">
        <v>0</v>
      </c>
      <c r="H548" s="12">
        <v>0</v>
      </c>
      <c r="I548" s="78">
        <v>54743</v>
      </c>
    </row>
    <row r="549" spans="1:9" ht="14.25">
      <c r="A549" s="188" t="s">
        <v>121</v>
      </c>
      <c r="B549" s="23" t="s">
        <v>793</v>
      </c>
      <c r="C549" s="17" t="s">
        <v>120</v>
      </c>
      <c r="D549" s="17" t="s">
        <v>107</v>
      </c>
      <c r="E549" s="22"/>
      <c r="F549" s="18"/>
      <c r="G549" s="33">
        <f aca="true" t="shared" si="39" ref="G549:I553">SUM(G550)</f>
        <v>769960</v>
      </c>
      <c r="H549" s="33">
        <f t="shared" si="39"/>
        <v>0</v>
      </c>
      <c r="I549" s="33">
        <f t="shared" si="39"/>
        <v>0</v>
      </c>
    </row>
    <row r="550" spans="1:9" ht="30" customHeight="1">
      <c r="A550" s="188" t="s">
        <v>150</v>
      </c>
      <c r="B550" s="23" t="s">
        <v>793</v>
      </c>
      <c r="C550" s="17" t="s">
        <v>120</v>
      </c>
      <c r="D550" s="17" t="s">
        <v>107</v>
      </c>
      <c r="E550" s="17" t="s">
        <v>284</v>
      </c>
      <c r="F550" s="17"/>
      <c r="G550" s="33">
        <f t="shared" si="39"/>
        <v>769960</v>
      </c>
      <c r="H550" s="33">
        <f t="shared" si="39"/>
        <v>0</v>
      </c>
      <c r="I550" s="33">
        <f t="shared" si="39"/>
        <v>0</v>
      </c>
    </row>
    <row r="551" spans="1:9" ht="26.25">
      <c r="A551" s="148" t="s">
        <v>271</v>
      </c>
      <c r="B551" s="23" t="s">
        <v>793</v>
      </c>
      <c r="C551" s="18" t="s">
        <v>120</v>
      </c>
      <c r="D551" s="18" t="s">
        <v>107</v>
      </c>
      <c r="E551" s="18" t="s">
        <v>27</v>
      </c>
      <c r="F551" s="18"/>
      <c r="G551" s="12">
        <f t="shared" si="39"/>
        <v>769960</v>
      </c>
      <c r="H551" s="12">
        <f t="shared" si="39"/>
        <v>0</v>
      </c>
      <c r="I551" s="12">
        <f t="shared" si="39"/>
        <v>0</v>
      </c>
    </row>
    <row r="552" spans="1:9" ht="66">
      <c r="A552" s="148" t="s">
        <v>475</v>
      </c>
      <c r="B552" s="23" t="s">
        <v>793</v>
      </c>
      <c r="C552" s="18" t="s">
        <v>120</v>
      </c>
      <c r="D552" s="18" t="s">
        <v>107</v>
      </c>
      <c r="E552" s="18" t="s">
        <v>28</v>
      </c>
      <c r="F552" s="18"/>
      <c r="G552" s="12">
        <f t="shared" si="39"/>
        <v>769960</v>
      </c>
      <c r="H552" s="12">
        <f t="shared" si="39"/>
        <v>0</v>
      </c>
      <c r="I552" s="12">
        <f t="shared" si="39"/>
        <v>0</v>
      </c>
    </row>
    <row r="553" spans="1:9" ht="16.5" customHeight="1">
      <c r="A553" s="148" t="s">
        <v>460</v>
      </c>
      <c r="B553" s="23" t="s">
        <v>793</v>
      </c>
      <c r="C553" s="18" t="s">
        <v>120</v>
      </c>
      <c r="D553" s="18" t="s">
        <v>107</v>
      </c>
      <c r="E553" s="18" t="s">
        <v>29</v>
      </c>
      <c r="F553" s="18"/>
      <c r="G553" s="12">
        <f t="shared" si="39"/>
        <v>769960</v>
      </c>
      <c r="H553" s="12">
        <f t="shared" si="39"/>
        <v>0</v>
      </c>
      <c r="I553" s="12">
        <f t="shared" si="39"/>
        <v>0</v>
      </c>
    </row>
    <row r="554" spans="1:9" ht="14.25">
      <c r="A554" s="148" t="s">
        <v>108</v>
      </c>
      <c r="B554" s="23" t="s">
        <v>793</v>
      </c>
      <c r="C554" s="18" t="s">
        <v>120</v>
      </c>
      <c r="D554" s="18" t="s">
        <v>107</v>
      </c>
      <c r="E554" s="18" t="s">
        <v>29</v>
      </c>
      <c r="F554" s="18" t="s">
        <v>154</v>
      </c>
      <c r="G554" s="12">
        <v>769960</v>
      </c>
      <c r="H554" s="86">
        <v>0</v>
      </c>
      <c r="I554" s="86">
        <v>0</v>
      </c>
    </row>
    <row r="555" spans="1:9" ht="14.25">
      <c r="A555" s="187" t="s">
        <v>338</v>
      </c>
      <c r="B555" s="23" t="s">
        <v>793</v>
      </c>
      <c r="C555" s="43" t="s">
        <v>117</v>
      </c>
      <c r="D555" s="43" t="s">
        <v>153</v>
      </c>
      <c r="E555" s="43"/>
      <c r="F555" s="43"/>
      <c r="G555" s="44">
        <f aca="true" t="shared" si="40" ref="G555:I557">SUM(G556)</f>
        <v>343135</v>
      </c>
      <c r="H555" s="44">
        <f t="shared" si="40"/>
        <v>343135</v>
      </c>
      <c r="I555" s="44">
        <f t="shared" si="40"/>
        <v>343135</v>
      </c>
    </row>
    <row r="556" spans="1:9" ht="14.25">
      <c r="A556" s="188" t="s">
        <v>337</v>
      </c>
      <c r="B556" s="48" t="s">
        <v>793</v>
      </c>
      <c r="C556" s="17" t="s">
        <v>117</v>
      </c>
      <c r="D556" s="17" t="s">
        <v>114</v>
      </c>
      <c r="E556" s="17"/>
      <c r="F556" s="17"/>
      <c r="G556" s="33">
        <f t="shared" si="40"/>
        <v>343135</v>
      </c>
      <c r="H556" s="33">
        <f t="shared" si="40"/>
        <v>343135</v>
      </c>
      <c r="I556" s="33">
        <f t="shared" si="40"/>
        <v>343135</v>
      </c>
    </row>
    <row r="557" spans="1:9" ht="14.25">
      <c r="A557" s="121" t="s">
        <v>132</v>
      </c>
      <c r="B557" s="23" t="s">
        <v>793</v>
      </c>
      <c r="C557" s="17" t="s">
        <v>117</v>
      </c>
      <c r="D557" s="24" t="s">
        <v>114</v>
      </c>
      <c r="E557" s="20" t="s">
        <v>196</v>
      </c>
      <c r="F557" s="17"/>
      <c r="G557" s="33">
        <f t="shared" si="40"/>
        <v>343135</v>
      </c>
      <c r="H557" s="33">
        <f t="shared" si="40"/>
        <v>343135</v>
      </c>
      <c r="I557" s="33">
        <f t="shared" si="40"/>
        <v>343135</v>
      </c>
    </row>
    <row r="558" spans="1:9" ht="14.25">
      <c r="A558" s="92" t="s">
        <v>133</v>
      </c>
      <c r="B558" s="23" t="s">
        <v>793</v>
      </c>
      <c r="C558" s="18" t="s">
        <v>117</v>
      </c>
      <c r="D558" s="23" t="s">
        <v>114</v>
      </c>
      <c r="E558" s="21" t="s">
        <v>216</v>
      </c>
      <c r="F558" s="18"/>
      <c r="G558" s="12">
        <f>SUM(G561+G559)</f>
        <v>343135</v>
      </c>
      <c r="H558" s="12">
        <f>SUM(H561+H559)</f>
        <v>343135</v>
      </c>
      <c r="I558" s="12">
        <f>SUM(I561+I559)</f>
        <v>343135</v>
      </c>
    </row>
    <row r="559" spans="1:9" ht="26.25">
      <c r="A559" s="92" t="s">
        <v>455</v>
      </c>
      <c r="B559" s="23" t="s">
        <v>793</v>
      </c>
      <c r="C559" s="18" t="s">
        <v>117</v>
      </c>
      <c r="D559" s="23" t="s">
        <v>114</v>
      </c>
      <c r="E559" s="21" t="s">
        <v>333</v>
      </c>
      <c r="F559" s="18"/>
      <c r="G559" s="12">
        <f>SUM(G560)</f>
        <v>309665</v>
      </c>
      <c r="H559" s="12">
        <f>SUM(H560)</f>
        <v>309665</v>
      </c>
      <c r="I559" s="12">
        <f>SUM(I560)</f>
        <v>309665</v>
      </c>
    </row>
    <row r="560" spans="1:9" ht="26.25">
      <c r="A560" s="148" t="s">
        <v>65</v>
      </c>
      <c r="B560" s="23" t="s">
        <v>793</v>
      </c>
      <c r="C560" s="18" t="s">
        <v>117</v>
      </c>
      <c r="D560" s="23" t="s">
        <v>114</v>
      </c>
      <c r="E560" s="21" t="s">
        <v>333</v>
      </c>
      <c r="F560" s="18" t="s">
        <v>103</v>
      </c>
      <c r="G560" s="12">
        <v>309665</v>
      </c>
      <c r="H560" s="130">
        <v>309665</v>
      </c>
      <c r="I560" s="130">
        <v>309665</v>
      </c>
    </row>
    <row r="561" spans="1:9" ht="39">
      <c r="A561" s="92" t="s">
        <v>471</v>
      </c>
      <c r="B561" s="23" t="s">
        <v>793</v>
      </c>
      <c r="C561" s="18" t="s">
        <v>117</v>
      </c>
      <c r="D561" s="23" t="s">
        <v>114</v>
      </c>
      <c r="E561" s="21" t="s">
        <v>334</v>
      </c>
      <c r="F561" s="18"/>
      <c r="G561" s="12">
        <f>SUM(G562)</f>
        <v>33470</v>
      </c>
      <c r="H561" s="12">
        <f>SUM(H562)</f>
        <v>33470</v>
      </c>
      <c r="I561" s="12">
        <f>SUM(I562)</f>
        <v>33470</v>
      </c>
    </row>
    <row r="562" spans="1:9" ht="52.5">
      <c r="A562" s="148" t="s">
        <v>159</v>
      </c>
      <c r="B562" s="23" t="s">
        <v>793</v>
      </c>
      <c r="C562" s="18" t="s">
        <v>117</v>
      </c>
      <c r="D562" s="23" t="s">
        <v>114</v>
      </c>
      <c r="E562" s="21" t="s">
        <v>334</v>
      </c>
      <c r="F562" s="18" t="s">
        <v>100</v>
      </c>
      <c r="G562" s="12">
        <v>33470</v>
      </c>
      <c r="H562" s="78">
        <v>33470</v>
      </c>
      <c r="I562" s="78">
        <v>33470</v>
      </c>
    </row>
    <row r="563" spans="1:9" s="14" customFormat="1" ht="14.25">
      <c r="A563" s="187" t="s">
        <v>122</v>
      </c>
      <c r="B563" s="23" t="s">
        <v>793</v>
      </c>
      <c r="C563" s="45">
        <v>10</v>
      </c>
      <c r="D563" s="45"/>
      <c r="E563" s="45"/>
      <c r="F563" s="47"/>
      <c r="G563" s="44">
        <f>SUM(G564+G574+G606)</f>
        <v>87578317.2</v>
      </c>
      <c r="H563" s="44">
        <f>SUM(H564+H574+H606)</f>
        <v>52990922.8</v>
      </c>
      <c r="I563" s="44">
        <f>SUM(I564+I574+I606)</f>
        <v>47441042.2</v>
      </c>
    </row>
    <row r="564" spans="1:9" ht="14.25">
      <c r="A564" s="192" t="s">
        <v>730</v>
      </c>
      <c r="B564" s="23" t="s">
        <v>793</v>
      </c>
      <c r="C564" s="22">
        <v>10</v>
      </c>
      <c r="D564" s="17" t="s">
        <v>97</v>
      </c>
      <c r="E564" s="22"/>
      <c r="F564" s="18"/>
      <c r="G564" s="25">
        <f>SUM(G565+G570)</f>
        <v>1700000</v>
      </c>
      <c r="H564" s="25">
        <f>SUM(H565+H570)</f>
        <v>1700000</v>
      </c>
      <c r="I564" s="25">
        <f>SUM(I565+I570)</f>
        <v>1700000</v>
      </c>
    </row>
    <row r="565" spans="1:9" ht="39">
      <c r="A565" s="183" t="s">
        <v>1032</v>
      </c>
      <c r="B565" s="23" t="s">
        <v>793</v>
      </c>
      <c r="C565" s="17" t="s">
        <v>85</v>
      </c>
      <c r="D565" s="24" t="s">
        <v>97</v>
      </c>
      <c r="E565" s="20" t="s">
        <v>181</v>
      </c>
      <c r="F565" s="17"/>
      <c r="G565" s="25">
        <f>SUM(G566)</f>
        <v>1700000</v>
      </c>
      <c r="H565" s="25">
        <f>SUM(H566)</f>
        <v>0</v>
      </c>
      <c r="I565" s="25">
        <f>SUM(I566)</f>
        <v>0</v>
      </c>
    </row>
    <row r="566" spans="1:9" ht="39">
      <c r="A566" s="190" t="s">
        <v>397</v>
      </c>
      <c r="B566" s="23" t="s">
        <v>793</v>
      </c>
      <c r="C566" s="7">
        <v>10</v>
      </c>
      <c r="D566" s="18" t="s">
        <v>97</v>
      </c>
      <c r="E566" s="21" t="s">
        <v>285</v>
      </c>
      <c r="F566" s="18"/>
      <c r="G566" s="26">
        <f>SUM(G568)</f>
        <v>1700000</v>
      </c>
      <c r="H566" s="26">
        <f>SUM(H568)</f>
        <v>0</v>
      </c>
      <c r="I566" s="26">
        <f>SUM(I568)</f>
        <v>0</v>
      </c>
    </row>
    <row r="567" spans="1:9" ht="39">
      <c r="A567" s="190" t="s">
        <v>731</v>
      </c>
      <c r="B567" s="23" t="s">
        <v>793</v>
      </c>
      <c r="C567" s="7">
        <v>10</v>
      </c>
      <c r="D567" s="18" t="s">
        <v>97</v>
      </c>
      <c r="E567" s="21" t="s">
        <v>732</v>
      </c>
      <c r="F567" s="18"/>
      <c r="G567" s="26">
        <f aca="true" t="shared" si="41" ref="G567:I568">SUM(G568)</f>
        <v>1700000</v>
      </c>
      <c r="H567" s="26">
        <f t="shared" si="41"/>
        <v>0</v>
      </c>
      <c r="I567" s="26">
        <f t="shared" si="41"/>
        <v>0</v>
      </c>
    </row>
    <row r="568" spans="1:9" s="15" customFormat="1" ht="26.25">
      <c r="A568" s="190" t="s">
        <v>733</v>
      </c>
      <c r="B568" s="298" t="s">
        <v>793</v>
      </c>
      <c r="C568" s="7">
        <v>10</v>
      </c>
      <c r="D568" s="18" t="s">
        <v>97</v>
      </c>
      <c r="E568" s="21" t="s">
        <v>734</v>
      </c>
      <c r="F568" s="18"/>
      <c r="G568" s="26">
        <f t="shared" si="41"/>
        <v>1700000</v>
      </c>
      <c r="H568" s="26">
        <f t="shared" si="41"/>
        <v>0</v>
      </c>
      <c r="I568" s="26">
        <f t="shared" si="41"/>
        <v>0</v>
      </c>
    </row>
    <row r="569" spans="1:9" s="14" customFormat="1" ht="14.25">
      <c r="A569" s="190" t="s">
        <v>124</v>
      </c>
      <c r="B569" s="23" t="s">
        <v>793</v>
      </c>
      <c r="C569" s="7">
        <v>10</v>
      </c>
      <c r="D569" s="18" t="s">
        <v>97</v>
      </c>
      <c r="E569" s="21" t="s">
        <v>735</v>
      </c>
      <c r="F569" s="18" t="s">
        <v>123</v>
      </c>
      <c r="G569" s="12">
        <v>1700000</v>
      </c>
      <c r="H569" s="86">
        <v>0</v>
      </c>
      <c r="I569" s="86">
        <v>0</v>
      </c>
    </row>
    <row r="570" spans="1:9" s="14" customFormat="1" ht="16.5" customHeight="1">
      <c r="A570" s="121" t="s">
        <v>132</v>
      </c>
      <c r="B570" s="23" t="s">
        <v>793</v>
      </c>
      <c r="C570" s="17" t="s">
        <v>85</v>
      </c>
      <c r="D570" s="24" t="s">
        <v>97</v>
      </c>
      <c r="E570" s="20" t="s">
        <v>196</v>
      </c>
      <c r="F570" s="18"/>
      <c r="G570" s="12">
        <f aca="true" t="shared" si="42" ref="G570:I572">SUM(G571)</f>
        <v>0</v>
      </c>
      <c r="H570" s="12">
        <f t="shared" si="42"/>
        <v>1700000</v>
      </c>
      <c r="I570" s="12">
        <f t="shared" si="42"/>
        <v>1700000</v>
      </c>
    </row>
    <row r="571" spans="1:9" ht="14.25">
      <c r="A571" s="92" t="s">
        <v>133</v>
      </c>
      <c r="B571" s="23" t="s">
        <v>793</v>
      </c>
      <c r="C571" s="18" t="s">
        <v>85</v>
      </c>
      <c r="D571" s="23" t="s">
        <v>97</v>
      </c>
      <c r="E571" s="21" t="s">
        <v>216</v>
      </c>
      <c r="F571" s="18"/>
      <c r="G571" s="26">
        <f t="shared" si="42"/>
        <v>0</v>
      </c>
      <c r="H571" s="26">
        <f t="shared" si="42"/>
        <v>1700000</v>
      </c>
      <c r="I571" s="26">
        <f t="shared" si="42"/>
        <v>1700000</v>
      </c>
    </row>
    <row r="572" spans="1:9" ht="16.5" customHeight="1">
      <c r="A572" s="190" t="s">
        <v>733</v>
      </c>
      <c r="B572" s="23" t="s">
        <v>793</v>
      </c>
      <c r="C572" s="7">
        <v>10</v>
      </c>
      <c r="D572" s="18" t="s">
        <v>97</v>
      </c>
      <c r="E572" s="21" t="s">
        <v>795</v>
      </c>
      <c r="F572" s="18"/>
      <c r="G572" s="26">
        <f t="shared" si="42"/>
        <v>0</v>
      </c>
      <c r="H572" s="26">
        <f t="shared" si="42"/>
        <v>1700000</v>
      </c>
      <c r="I572" s="26">
        <f t="shared" si="42"/>
        <v>1700000</v>
      </c>
    </row>
    <row r="573" spans="1:9" ht="16.5" customHeight="1">
      <c r="A573" s="190" t="s">
        <v>124</v>
      </c>
      <c r="B573" s="23" t="s">
        <v>793</v>
      </c>
      <c r="C573" s="7">
        <v>10</v>
      </c>
      <c r="D573" s="18" t="s">
        <v>97</v>
      </c>
      <c r="E573" s="21" t="s">
        <v>795</v>
      </c>
      <c r="F573" s="18" t="s">
        <v>123</v>
      </c>
      <c r="G573" s="26">
        <v>0</v>
      </c>
      <c r="H573" s="78">
        <v>1700000</v>
      </c>
      <c r="I573" s="78">
        <v>1700000</v>
      </c>
    </row>
    <row r="574" spans="1:9" ht="14.25">
      <c r="A574" s="192" t="s">
        <v>125</v>
      </c>
      <c r="B574" s="23" t="s">
        <v>793</v>
      </c>
      <c r="C574" s="22">
        <v>10</v>
      </c>
      <c r="D574" s="17" t="s">
        <v>102</v>
      </c>
      <c r="E574" s="21"/>
      <c r="F574" s="18"/>
      <c r="G574" s="26">
        <f>SUM(G575+G592)</f>
        <v>9150323</v>
      </c>
      <c r="H574" s="26">
        <f>SUM(H575+H592)</f>
        <v>9757091</v>
      </c>
      <c r="I574" s="26">
        <f>SUM(I575+I592)</f>
        <v>9757091</v>
      </c>
    </row>
    <row r="575" spans="1:9" ht="39">
      <c r="A575" s="121" t="s">
        <v>134</v>
      </c>
      <c r="B575" s="23" t="s">
        <v>793</v>
      </c>
      <c r="C575" s="17" t="s">
        <v>85</v>
      </c>
      <c r="D575" s="17" t="s">
        <v>102</v>
      </c>
      <c r="E575" s="20" t="s">
        <v>181</v>
      </c>
      <c r="F575" s="17"/>
      <c r="G575" s="33">
        <f>SUM(G576)</f>
        <v>9150323</v>
      </c>
      <c r="H575" s="33">
        <f>SUM(H576)</f>
        <v>0</v>
      </c>
      <c r="I575" s="33">
        <f>SUM(I576)</f>
        <v>0</v>
      </c>
    </row>
    <row r="576" spans="1:9" s="15" customFormat="1" ht="16.5" customHeight="1">
      <c r="A576" s="148" t="s">
        <v>397</v>
      </c>
      <c r="B576" s="298" t="s">
        <v>793</v>
      </c>
      <c r="C576" s="7">
        <v>10</v>
      </c>
      <c r="D576" s="18" t="s">
        <v>102</v>
      </c>
      <c r="E576" s="21" t="s">
        <v>285</v>
      </c>
      <c r="F576" s="18"/>
      <c r="G576" s="12">
        <f>SUM(G577+G581+G588)</f>
        <v>9150323</v>
      </c>
      <c r="H576" s="12">
        <f>SUM(H577+H581+H588)</f>
        <v>0</v>
      </c>
      <c r="I576" s="12">
        <f>SUM(I577+I581+I588)</f>
        <v>0</v>
      </c>
    </row>
    <row r="577" spans="1:9" ht="26.25">
      <c r="A577" s="148" t="s">
        <v>38</v>
      </c>
      <c r="B577" s="23" t="s">
        <v>793</v>
      </c>
      <c r="C577" s="7">
        <v>10</v>
      </c>
      <c r="D577" s="18" t="s">
        <v>102</v>
      </c>
      <c r="E577" s="21" t="s">
        <v>287</v>
      </c>
      <c r="F577" s="18"/>
      <c r="G577" s="12">
        <f>SUM(G578)</f>
        <v>284276</v>
      </c>
      <c r="H577" s="12">
        <f>SUM(H578)</f>
        <v>0</v>
      </c>
      <c r="I577" s="12">
        <f>SUM(I578)</f>
        <v>0</v>
      </c>
    </row>
    <row r="578" spans="1:9" ht="26.25">
      <c r="A578" s="148" t="s">
        <v>299</v>
      </c>
      <c r="B578" s="23" t="s">
        <v>793</v>
      </c>
      <c r="C578" s="7">
        <v>10</v>
      </c>
      <c r="D578" s="18" t="s">
        <v>102</v>
      </c>
      <c r="E578" s="21" t="s">
        <v>291</v>
      </c>
      <c r="F578" s="18"/>
      <c r="G578" s="12">
        <f>SUM(G580+G579)</f>
        <v>284276</v>
      </c>
      <c r="H578" s="12">
        <f>SUM(H580+H579)</f>
        <v>0</v>
      </c>
      <c r="I578" s="12">
        <f>SUM(I580+I579)</f>
        <v>0</v>
      </c>
    </row>
    <row r="579" spans="1:9" ht="18" customHeight="1">
      <c r="A579" s="148" t="s">
        <v>65</v>
      </c>
      <c r="B579" s="23" t="s">
        <v>793</v>
      </c>
      <c r="C579" s="7">
        <v>10</v>
      </c>
      <c r="D579" s="18" t="s">
        <v>102</v>
      </c>
      <c r="E579" s="21" t="s">
        <v>291</v>
      </c>
      <c r="F579" s="18" t="s">
        <v>103</v>
      </c>
      <c r="G579" s="12">
        <v>6000</v>
      </c>
      <c r="H579" s="356">
        <v>0</v>
      </c>
      <c r="I579" s="356">
        <v>0</v>
      </c>
    </row>
    <row r="580" spans="1:9" ht="14.25">
      <c r="A580" s="148" t="s">
        <v>124</v>
      </c>
      <c r="B580" s="23" t="s">
        <v>793</v>
      </c>
      <c r="C580" s="7">
        <v>10</v>
      </c>
      <c r="D580" s="18" t="s">
        <v>102</v>
      </c>
      <c r="E580" s="21" t="s">
        <v>291</v>
      </c>
      <c r="F580" s="18" t="s">
        <v>123</v>
      </c>
      <c r="G580" s="12">
        <v>278276</v>
      </c>
      <c r="H580" s="356">
        <v>0</v>
      </c>
      <c r="I580" s="356">
        <v>0</v>
      </c>
    </row>
    <row r="581" spans="1:9" ht="26.25">
      <c r="A581" s="148" t="s">
        <v>331</v>
      </c>
      <c r="B581" s="23" t="s">
        <v>793</v>
      </c>
      <c r="C581" s="7">
        <v>10</v>
      </c>
      <c r="D581" s="18" t="s">
        <v>102</v>
      </c>
      <c r="E581" s="21" t="s">
        <v>292</v>
      </c>
      <c r="F581" s="18"/>
      <c r="G581" s="12">
        <f>SUM(G585+G582)</f>
        <v>8439732</v>
      </c>
      <c r="H581" s="12">
        <f>SUM(H585+H582)</f>
        <v>0</v>
      </c>
      <c r="I581" s="12">
        <f>SUM(I585+I582)</f>
        <v>0</v>
      </c>
    </row>
    <row r="582" spans="1:9" ht="14.25">
      <c r="A582" s="148" t="s">
        <v>148</v>
      </c>
      <c r="B582" s="23" t="s">
        <v>793</v>
      </c>
      <c r="C582" s="7">
        <v>10</v>
      </c>
      <c r="D582" s="18" t="s">
        <v>102</v>
      </c>
      <c r="E582" s="21" t="s">
        <v>293</v>
      </c>
      <c r="F582" s="18"/>
      <c r="G582" s="12">
        <f>SUM(G584+G583)</f>
        <v>7439732</v>
      </c>
      <c r="H582" s="12">
        <f>SUM(H584+H583)</f>
        <v>0</v>
      </c>
      <c r="I582" s="12">
        <f>SUM(I584+I583)</f>
        <v>0</v>
      </c>
    </row>
    <row r="583" spans="1:9" ht="15.75" customHeight="1">
      <c r="A583" s="148" t="s">
        <v>65</v>
      </c>
      <c r="B583" s="23" t="s">
        <v>793</v>
      </c>
      <c r="C583" s="7">
        <v>10</v>
      </c>
      <c r="D583" s="18" t="s">
        <v>102</v>
      </c>
      <c r="E583" s="21" t="s">
        <v>293</v>
      </c>
      <c r="F583" s="18" t="s">
        <v>103</v>
      </c>
      <c r="G583" s="12">
        <v>100000</v>
      </c>
      <c r="H583" s="356">
        <v>0</v>
      </c>
      <c r="I583" s="356">
        <v>0</v>
      </c>
    </row>
    <row r="584" spans="1:9" ht="14.25">
      <c r="A584" s="148" t="s">
        <v>124</v>
      </c>
      <c r="B584" s="23" t="s">
        <v>793</v>
      </c>
      <c r="C584" s="7">
        <v>10</v>
      </c>
      <c r="D584" s="18" t="s">
        <v>102</v>
      </c>
      <c r="E584" s="21" t="s">
        <v>294</v>
      </c>
      <c r="F584" s="18" t="s">
        <v>123</v>
      </c>
      <c r="G584" s="12">
        <v>7339732</v>
      </c>
      <c r="H584" s="86">
        <v>0</v>
      </c>
      <c r="I584" s="86">
        <v>0</v>
      </c>
    </row>
    <row r="585" spans="1:9" ht="14.25">
      <c r="A585" s="148" t="s">
        <v>149</v>
      </c>
      <c r="B585" s="23" t="s">
        <v>793</v>
      </c>
      <c r="C585" s="7">
        <v>10</v>
      </c>
      <c r="D585" s="18" t="s">
        <v>102</v>
      </c>
      <c r="E585" s="21" t="s">
        <v>295</v>
      </c>
      <c r="F585" s="18"/>
      <c r="G585" s="12">
        <f>SUM(G587+G586)</f>
        <v>1000000</v>
      </c>
      <c r="H585" s="12">
        <f>SUM(H587+H586)</f>
        <v>0</v>
      </c>
      <c r="I585" s="12">
        <f>SUM(I587+I586)</f>
        <v>0</v>
      </c>
    </row>
    <row r="586" spans="1:9" ht="26.25">
      <c r="A586" s="148" t="s">
        <v>65</v>
      </c>
      <c r="B586" s="23" t="s">
        <v>793</v>
      </c>
      <c r="C586" s="7">
        <v>10</v>
      </c>
      <c r="D586" s="18" t="s">
        <v>102</v>
      </c>
      <c r="E586" s="21" t="s">
        <v>296</v>
      </c>
      <c r="F586" s="18" t="s">
        <v>103</v>
      </c>
      <c r="G586" s="12">
        <v>20000</v>
      </c>
      <c r="H586" s="86">
        <v>0</v>
      </c>
      <c r="I586" s="86">
        <v>0</v>
      </c>
    </row>
    <row r="587" spans="1:9" ht="14.25">
      <c r="A587" s="148" t="s">
        <v>124</v>
      </c>
      <c r="B587" s="23" t="s">
        <v>793</v>
      </c>
      <c r="C587" s="7">
        <v>10</v>
      </c>
      <c r="D587" s="18" t="s">
        <v>102</v>
      </c>
      <c r="E587" s="21" t="s">
        <v>296</v>
      </c>
      <c r="F587" s="18" t="s">
        <v>123</v>
      </c>
      <c r="G587" s="12">
        <v>980000</v>
      </c>
      <c r="H587" s="86">
        <v>0</v>
      </c>
      <c r="I587" s="86">
        <v>0</v>
      </c>
    </row>
    <row r="588" spans="1:9" ht="30" customHeight="1">
      <c r="A588" s="148" t="s">
        <v>46</v>
      </c>
      <c r="B588" s="23" t="s">
        <v>793</v>
      </c>
      <c r="C588" s="7">
        <v>10</v>
      </c>
      <c r="D588" s="18" t="s">
        <v>102</v>
      </c>
      <c r="E588" s="21" t="s">
        <v>297</v>
      </c>
      <c r="F588" s="18"/>
      <c r="G588" s="12">
        <f>SUM(G589)</f>
        <v>426315</v>
      </c>
      <c r="H588" s="12">
        <f>SUM(H589)</f>
        <v>0</v>
      </c>
      <c r="I588" s="12">
        <f>SUM(I589)</f>
        <v>0</v>
      </c>
    </row>
    <row r="589" spans="1:9" ht="26.25">
      <c r="A589" s="148" t="s">
        <v>147</v>
      </c>
      <c r="B589" s="23" t="s">
        <v>793</v>
      </c>
      <c r="C589" s="7">
        <v>10</v>
      </c>
      <c r="D589" s="18" t="s">
        <v>102</v>
      </c>
      <c r="E589" s="21" t="s">
        <v>298</v>
      </c>
      <c r="F589" s="18"/>
      <c r="G589" s="12">
        <f>SUM(G591+G590)</f>
        <v>426315</v>
      </c>
      <c r="H589" s="12">
        <f>SUM(H591+H590)</f>
        <v>0</v>
      </c>
      <c r="I589" s="12">
        <f>SUM(I591+I590)</f>
        <v>0</v>
      </c>
    </row>
    <row r="590" spans="1:9" ht="29.25" customHeight="1">
      <c r="A590" s="148" t="s">
        <v>65</v>
      </c>
      <c r="B590" s="23" t="s">
        <v>793</v>
      </c>
      <c r="C590" s="7">
        <v>10</v>
      </c>
      <c r="D590" s="18" t="s">
        <v>102</v>
      </c>
      <c r="E590" s="21" t="s">
        <v>298</v>
      </c>
      <c r="F590" s="18" t="s">
        <v>103</v>
      </c>
      <c r="G590" s="12">
        <v>33083</v>
      </c>
      <c r="H590" s="86">
        <v>0</v>
      </c>
      <c r="I590" s="86">
        <v>0</v>
      </c>
    </row>
    <row r="591" spans="1:9" ht="16.5" customHeight="1">
      <c r="A591" s="148" t="s">
        <v>124</v>
      </c>
      <c r="B591" s="23" t="s">
        <v>793</v>
      </c>
      <c r="C591" s="7">
        <v>10</v>
      </c>
      <c r="D591" s="18" t="s">
        <v>102</v>
      </c>
      <c r="E591" s="21" t="s">
        <v>300</v>
      </c>
      <c r="F591" s="18" t="s">
        <v>123</v>
      </c>
      <c r="G591" s="12">
        <v>393232</v>
      </c>
      <c r="H591" s="86">
        <v>0</v>
      </c>
      <c r="I591" s="86">
        <v>0</v>
      </c>
    </row>
    <row r="592" spans="1:9" ht="17.25" customHeight="1">
      <c r="A592" s="121" t="s">
        <v>132</v>
      </c>
      <c r="B592" s="23" t="s">
        <v>793</v>
      </c>
      <c r="C592" s="17" t="s">
        <v>85</v>
      </c>
      <c r="D592" s="24" t="s">
        <v>102</v>
      </c>
      <c r="E592" s="20" t="s">
        <v>196</v>
      </c>
      <c r="F592" s="18"/>
      <c r="G592" s="12">
        <f>SUM(G593)</f>
        <v>0</v>
      </c>
      <c r="H592" s="12">
        <f>SUM(H593)</f>
        <v>9757091</v>
      </c>
      <c r="I592" s="12">
        <f>SUM(I593)</f>
        <v>9757091</v>
      </c>
    </row>
    <row r="593" spans="1:9" ht="14.25">
      <c r="A593" s="92" t="s">
        <v>133</v>
      </c>
      <c r="B593" s="23" t="s">
        <v>793</v>
      </c>
      <c r="C593" s="18" t="s">
        <v>85</v>
      </c>
      <c r="D593" s="23" t="s">
        <v>102</v>
      </c>
      <c r="E593" s="21" t="s">
        <v>216</v>
      </c>
      <c r="F593" s="18"/>
      <c r="G593" s="12">
        <f>SUM(G594+G597+G600+G603)</f>
        <v>0</v>
      </c>
      <c r="H593" s="12">
        <f>SUM(H594+H597+H600+H603)</f>
        <v>9757091</v>
      </c>
      <c r="I593" s="12">
        <f>SUM(I594+I597+I600+I603)</f>
        <v>9757091</v>
      </c>
    </row>
    <row r="594" spans="1:9" ht="18.75" customHeight="1">
      <c r="A594" s="148" t="s">
        <v>299</v>
      </c>
      <c r="B594" s="23" t="s">
        <v>793</v>
      </c>
      <c r="C594" s="7">
        <v>10</v>
      </c>
      <c r="D594" s="18" t="s">
        <v>102</v>
      </c>
      <c r="E594" s="21" t="s">
        <v>860</v>
      </c>
      <c r="F594" s="18"/>
      <c r="G594" s="12">
        <f>SUM(G595+G596)</f>
        <v>0</v>
      </c>
      <c r="H594" s="12">
        <f>SUM(H595+H596)</f>
        <v>284276</v>
      </c>
      <c r="I594" s="12">
        <f>SUM(I595+I596)</f>
        <v>284276</v>
      </c>
    </row>
    <row r="595" spans="1:9" ht="26.25">
      <c r="A595" s="148" t="s">
        <v>65</v>
      </c>
      <c r="B595" s="23" t="s">
        <v>793</v>
      </c>
      <c r="C595" s="7">
        <v>10</v>
      </c>
      <c r="D595" s="18" t="s">
        <v>102</v>
      </c>
      <c r="E595" s="21" t="s">
        <v>860</v>
      </c>
      <c r="F595" s="18" t="s">
        <v>103</v>
      </c>
      <c r="G595" s="12">
        <v>0</v>
      </c>
      <c r="H595" s="78">
        <v>6000</v>
      </c>
      <c r="I595" s="78">
        <v>6000</v>
      </c>
    </row>
    <row r="596" spans="1:9" ht="17.25" customHeight="1">
      <c r="A596" s="148" t="s">
        <v>124</v>
      </c>
      <c r="B596" s="23" t="s">
        <v>793</v>
      </c>
      <c r="C596" s="7">
        <v>10</v>
      </c>
      <c r="D596" s="18" t="s">
        <v>102</v>
      </c>
      <c r="E596" s="21" t="s">
        <v>860</v>
      </c>
      <c r="F596" s="18" t="s">
        <v>123</v>
      </c>
      <c r="G596" s="12">
        <v>0</v>
      </c>
      <c r="H596" s="78">
        <v>278276</v>
      </c>
      <c r="I596" s="78">
        <v>278276</v>
      </c>
    </row>
    <row r="597" spans="1:9" ht="30.75" customHeight="1">
      <c r="A597" s="148" t="s">
        <v>147</v>
      </c>
      <c r="B597" s="23" t="s">
        <v>793</v>
      </c>
      <c r="C597" s="7">
        <v>10</v>
      </c>
      <c r="D597" s="18" t="s">
        <v>102</v>
      </c>
      <c r="E597" s="21" t="s">
        <v>798</v>
      </c>
      <c r="F597" s="18"/>
      <c r="G597" s="12">
        <f>SUM(G598+G599)</f>
        <v>0</v>
      </c>
      <c r="H597" s="12">
        <f>SUM(H598+H599)</f>
        <v>1033083</v>
      </c>
      <c r="I597" s="12">
        <f>SUM(I598+I599)</f>
        <v>1033083</v>
      </c>
    </row>
    <row r="598" spans="1:9" ht="26.25">
      <c r="A598" s="148" t="s">
        <v>65</v>
      </c>
      <c r="B598" s="23" t="s">
        <v>793</v>
      </c>
      <c r="C598" s="7">
        <v>10</v>
      </c>
      <c r="D598" s="18" t="s">
        <v>102</v>
      </c>
      <c r="E598" s="21" t="s">
        <v>798</v>
      </c>
      <c r="F598" s="18" t="s">
        <v>103</v>
      </c>
      <c r="G598" s="12">
        <v>0</v>
      </c>
      <c r="H598" s="78">
        <v>33083</v>
      </c>
      <c r="I598" s="78">
        <v>33083</v>
      </c>
    </row>
    <row r="599" spans="1:9" s="14" customFormat="1" ht="17.25" customHeight="1">
      <c r="A599" s="148" t="s">
        <v>124</v>
      </c>
      <c r="B599" s="23" t="s">
        <v>793</v>
      </c>
      <c r="C599" s="7">
        <v>10</v>
      </c>
      <c r="D599" s="18" t="s">
        <v>102</v>
      </c>
      <c r="E599" s="21" t="s">
        <v>798</v>
      </c>
      <c r="F599" s="18" t="s">
        <v>123</v>
      </c>
      <c r="G599" s="12">
        <v>0</v>
      </c>
      <c r="H599" s="78">
        <v>1000000</v>
      </c>
      <c r="I599" s="78">
        <v>1000000</v>
      </c>
    </row>
    <row r="600" spans="1:9" ht="14.25">
      <c r="A600" s="148" t="s">
        <v>148</v>
      </c>
      <c r="B600" s="23" t="s">
        <v>793</v>
      </c>
      <c r="C600" s="7">
        <v>10</v>
      </c>
      <c r="D600" s="18" t="s">
        <v>102</v>
      </c>
      <c r="E600" s="21" t="s">
        <v>796</v>
      </c>
      <c r="F600" s="18"/>
      <c r="G600" s="12">
        <f>SUM(G601+G602)</f>
        <v>0</v>
      </c>
      <c r="H600" s="12">
        <f>SUM(H601+H602)</f>
        <v>7439732</v>
      </c>
      <c r="I600" s="12">
        <f>SUM(I601+I602)</f>
        <v>7439732</v>
      </c>
    </row>
    <row r="601" spans="1:9" ht="28.5" customHeight="1">
      <c r="A601" s="148" t="s">
        <v>65</v>
      </c>
      <c r="B601" s="23" t="s">
        <v>793</v>
      </c>
      <c r="C601" s="7">
        <v>10</v>
      </c>
      <c r="D601" s="18" t="s">
        <v>102</v>
      </c>
      <c r="E601" s="21" t="s">
        <v>796</v>
      </c>
      <c r="F601" s="18" t="s">
        <v>103</v>
      </c>
      <c r="G601" s="12">
        <v>0</v>
      </c>
      <c r="H601" s="78">
        <v>100000</v>
      </c>
      <c r="I601" s="78">
        <v>100000</v>
      </c>
    </row>
    <row r="602" spans="1:9" ht="14.25">
      <c r="A602" s="148" t="s">
        <v>124</v>
      </c>
      <c r="B602" s="23" t="s">
        <v>793</v>
      </c>
      <c r="C602" s="7">
        <v>10</v>
      </c>
      <c r="D602" s="18" t="s">
        <v>102</v>
      </c>
      <c r="E602" s="21" t="s">
        <v>796</v>
      </c>
      <c r="F602" s="18" t="s">
        <v>123</v>
      </c>
      <c r="G602" s="12">
        <v>0</v>
      </c>
      <c r="H602" s="78">
        <v>7339732</v>
      </c>
      <c r="I602" s="78">
        <v>7339732</v>
      </c>
    </row>
    <row r="603" spans="1:9" ht="18" customHeight="1">
      <c r="A603" s="148" t="s">
        <v>149</v>
      </c>
      <c r="B603" s="23" t="s">
        <v>793</v>
      </c>
      <c r="C603" s="7">
        <v>10</v>
      </c>
      <c r="D603" s="18" t="s">
        <v>102</v>
      </c>
      <c r="E603" s="21" t="s">
        <v>797</v>
      </c>
      <c r="F603" s="18"/>
      <c r="G603" s="12">
        <f>SUM(G604+G605)</f>
        <v>0</v>
      </c>
      <c r="H603" s="12">
        <f>SUM(H604+H605)</f>
        <v>1000000</v>
      </c>
      <c r="I603" s="12">
        <f>SUM(I604+I605)</f>
        <v>1000000</v>
      </c>
    </row>
    <row r="604" spans="1:9" ht="26.25">
      <c r="A604" s="148" t="s">
        <v>65</v>
      </c>
      <c r="B604" s="23" t="s">
        <v>793</v>
      </c>
      <c r="C604" s="7">
        <v>10</v>
      </c>
      <c r="D604" s="18" t="s">
        <v>102</v>
      </c>
      <c r="E604" s="21" t="s">
        <v>797</v>
      </c>
      <c r="F604" s="18" t="s">
        <v>103</v>
      </c>
      <c r="G604" s="12">
        <v>0</v>
      </c>
      <c r="H604" s="78">
        <v>20000</v>
      </c>
      <c r="I604" s="78">
        <v>20000</v>
      </c>
    </row>
    <row r="605" spans="1:9" ht="14.25">
      <c r="A605" s="148" t="s">
        <v>124</v>
      </c>
      <c r="B605" s="23" t="s">
        <v>793</v>
      </c>
      <c r="C605" s="7">
        <v>10</v>
      </c>
      <c r="D605" s="18" t="s">
        <v>102</v>
      </c>
      <c r="E605" s="21" t="s">
        <v>797</v>
      </c>
      <c r="F605" s="18" t="s">
        <v>123</v>
      </c>
      <c r="G605" s="12">
        <v>0</v>
      </c>
      <c r="H605" s="78">
        <v>980000</v>
      </c>
      <c r="I605" s="78">
        <v>980000</v>
      </c>
    </row>
    <row r="606" spans="1:9" ht="14.25">
      <c r="A606" s="188" t="s">
        <v>126</v>
      </c>
      <c r="B606" s="23" t="s">
        <v>793</v>
      </c>
      <c r="C606" s="22">
        <v>10</v>
      </c>
      <c r="D606" s="17" t="s">
        <v>107</v>
      </c>
      <c r="E606" s="20"/>
      <c r="F606" s="18"/>
      <c r="G606" s="33">
        <f>SUM(G607+G623+G628+U658+G633)</f>
        <v>76727994.2</v>
      </c>
      <c r="H606" s="33">
        <f>SUM(H607+H623+H628+T658+H633)</f>
        <v>41533831.8</v>
      </c>
      <c r="I606" s="33">
        <f>SUM(I607+I623+I628+Q658+I633)</f>
        <v>35983951.2</v>
      </c>
    </row>
    <row r="607" spans="1:9" ht="26.25">
      <c r="A607" s="121" t="s">
        <v>302</v>
      </c>
      <c r="B607" s="23" t="s">
        <v>793</v>
      </c>
      <c r="C607" s="17" t="s">
        <v>85</v>
      </c>
      <c r="D607" s="17" t="s">
        <v>107</v>
      </c>
      <c r="E607" s="20" t="s">
        <v>181</v>
      </c>
      <c r="F607" s="18"/>
      <c r="G607" s="33">
        <f>SUM(G608+G620)</f>
        <v>66699849.2</v>
      </c>
      <c r="H607" s="33">
        <f>SUM(H608+H620)</f>
        <v>0</v>
      </c>
      <c r="I607" s="33">
        <f>SUM(I608+I620)</f>
        <v>0</v>
      </c>
    </row>
    <row r="608" spans="1:9" ht="29.25" customHeight="1">
      <c r="A608" s="148" t="s">
        <v>472</v>
      </c>
      <c r="B608" s="23" t="s">
        <v>793</v>
      </c>
      <c r="C608" s="7">
        <v>10</v>
      </c>
      <c r="D608" s="18" t="s">
        <v>107</v>
      </c>
      <c r="E608" s="21" t="s">
        <v>187</v>
      </c>
      <c r="F608" s="18"/>
      <c r="G608" s="12">
        <f>SUM(G609+G616)</f>
        <v>55600088</v>
      </c>
      <c r="H608" s="12">
        <f>SUM(H609+H616)</f>
        <v>0</v>
      </c>
      <c r="I608" s="12">
        <f>SUM(I609+I616)</f>
        <v>0</v>
      </c>
    </row>
    <row r="609" spans="1:9" ht="26.25">
      <c r="A609" s="148" t="s">
        <v>50</v>
      </c>
      <c r="B609" s="23" t="s">
        <v>793</v>
      </c>
      <c r="C609" s="7">
        <v>10</v>
      </c>
      <c r="D609" s="18" t="s">
        <v>107</v>
      </c>
      <c r="E609" s="21" t="s">
        <v>289</v>
      </c>
      <c r="F609" s="18"/>
      <c r="G609" s="12">
        <f>SUM(G610+G612+G614)</f>
        <v>35844475</v>
      </c>
      <c r="H609" s="12">
        <f>SUM(H610+H612+H614)</f>
        <v>0</v>
      </c>
      <c r="I609" s="12">
        <f>SUM(I610+I612+I614)</f>
        <v>0</v>
      </c>
    </row>
    <row r="610" spans="1:9" ht="14.25">
      <c r="A610" s="148" t="s">
        <v>288</v>
      </c>
      <c r="B610" s="23" t="s">
        <v>793</v>
      </c>
      <c r="C610" s="7">
        <v>10</v>
      </c>
      <c r="D610" s="18" t="s">
        <v>107</v>
      </c>
      <c r="E610" s="21" t="s">
        <v>290</v>
      </c>
      <c r="F610" s="18"/>
      <c r="G610" s="12">
        <f>SUM(G611)</f>
        <v>1483346</v>
      </c>
      <c r="H610" s="12">
        <f>SUM(H611)</f>
        <v>0</v>
      </c>
      <c r="I610" s="12">
        <f>SUM(I611)</f>
        <v>0</v>
      </c>
    </row>
    <row r="611" spans="1:9" ht="16.5" customHeight="1">
      <c r="A611" s="148" t="s">
        <v>124</v>
      </c>
      <c r="B611" s="23" t="s">
        <v>793</v>
      </c>
      <c r="C611" s="7">
        <v>10</v>
      </c>
      <c r="D611" s="18" t="s">
        <v>107</v>
      </c>
      <c r="E611" s="21" t="s">
        <v>290</v>
      </c>
      <c r="F611" s="18" t="s">
        <v>123</v>
      </c>
      <c r="G611" s="12">
        <v>1483346</v>
      </c>
      <c r="H611" s="356">
        <v>0</v>
      </c>
      <c r="I611" s="356">
        <v>0</v>
      </c>
    </row>
    <row r="612" spans="1:9" ht="26.25">
      <c r="A612" s="148" t="s">
        <v>499</v>
      </c>
      <c r="B612" s="23" t="s">
        <v>793</v>
      </c>
      <c r="C612" s="7">
        <v>10</v>
      </c>
      <c r="D612" s="18" t="s">
        <v>107</v>
      </c>
      <c r="E612" s="21" t="s">
        <v>497</v>
      </c>
      <c r="F612" s="18"/>
      <c r="G612" s="12">
        <f>SUM(G613)</f>
        <v>33886715</v>
      </c>
      <c r="H612" s="12">
        <f>SUM(H613)</f>
        <v>0</v>
      </c>
      <c r="I612" s="12">
        <f>SUM(I613)</f>
        <v>0</v>
      </c>
    </row>
    <row r="613" spans="1:9" ht="14.25">
      <c r="A613" s="148" t="s">
        <v>124</v>
      </c>
      <c r="B613" s="23" t="s">
        <v>793</v>
      </c>
      <c r="C613" s="7">
        <v>10</v>
      </c>
      <c r="D613" s="18" t="s">
        <v>107</v>
      </c>
      <c r="E613" s="21" t="s">
        <v>497</v>
      </c>
      <c r="F613" s="18" t="s">
        <v>123</v>
      </c>
      <c r="G613" s="12">
        <v>33886715</v>
      </c>
      <c r="H613" s="356">
        <v>0</v>
      </c>
      <c r="I613" s="356">
        <v>0</v>
      </c>
    </row>
    <row r="614" spans="1:9" ht="13.5" customHeight="1">
      <c r="A614" s="148" t="s">
        <v>500</v>
      </c>
      <c r="B614" s="23" t="s">
        <v>793</v>
      </c>
      <c r="C614" s="7">
        <v>10</v>
      </c>
      <c r="D614" s="18" t="s">
        <v>107</v>
      </c>
      <c r="E614" s="21" t="s">
        <v>498</v>
      </c>
      <c r="F614" s="18"/>
      <c r="G614" s="12">
        <f>SUM(G615)</f>
        <v>474414</v>
      </c>
      <c r="H614" s="12">
        <f>SUM(H615)</f>
        <v>0</v>
      </c>
      <c r="I614" s="12">
        <v>0</v>
      </c>
    </row>
    <row r="615" spans="1:9" ht="26.25">
      <c r="A615" s="148" t="s">
        <v>65</v>
      </c>
      <c r="B615" s="23" t="s">
        <v>793</v>
      </c>
      <c r="C615" s="7">
        <v>10</v>
      </c>
      <c r="D615" s="18" t="s">
        <v>107</v>
      </c>
      <c r="E615" s="21" t="s">
        <v>498</v>
      </c>
      <c r="F615" s="18" t="s">
        <v>103</v>
      </c>
      <c r="G615" s="12">
        <v>474414</v>
      </c>
      <c r="H615" s="356">
        <v>0</v>
      </c>
      <c r="I615" s="356">
        <v>0</v>
      </c>
    </row>
    <row r="616" spans="1:9" ht="39">
      <c r="A616" s="148" t="s">
        <v>303</v>
      </c>
      <c r="B616" s="23" t="s">
        <v>793</v>
      </c>
      <c r="C616" s="7">
        <v>10</v>
      </c>
      <c r="D616" s="18" t="s">
        <v>107</v>
      </c>
      <c r="E616" s="21" t="s">
        <v>304</v>
      </c>
      <c r="F616" s="18"/>
      <c r="G616" s="12">
        <f aca="true" t="shared" si="43" ref="G616:I617">SUM(G617)</f>
        <v>19755613</v>
      </c>
      <c r="H616" s="12">
        <f t="shared" si="43"/>
        <v>0</v>
      </c>
      <c r="I616" s="12">
        <f t="shared" si="43"/>
        <v>0</v>
      </c>
    </row>
    <row r="617" spans="1:9" ht="27" customHeight="1">
      <c r="A617" s="148" t="s">
        <v>370</v>
      </c>
      <c r="B617" s="23" t="s">
        <v>793</v>
      </c>
      <c r="C617" s="7">
        <v>10</v>
      </c>
      <c r="D617" s="18" t="s">
        <v>107</v>
      </c>
      <c r="E617" s="21" t="s">
        <v>305</v>
      </c>
      <c r="F617" s="18"/>
      <c r="G617" s="12">
        <f t="shared" si="43"/>
        <v>19755613</v>
      </c>
      <c r="H617" s="12">
        <f t="shared" si="43"/>
        <v>0</v>
      </c>
      <c r="I617" s="12">
        <f t="shared" si="43"/>
        <v>0</v>
      </c>
    </row>
    <row r="618" spans="1:9" ht="14.25">
      <c r="A618" s="148" t="s">
        <v>124</v>
      </c>
      <c r="B618" s="23" t="s">
        <v>793</v>
      </c>
      <c r="C618" s="7">
        <v>10</v>
      </c>
      <c r="D618" s="18" t="s">
        <v>107</v>
      </c>
      <c r="E618" s="21" t="s">
        <v>306</v>
      </c>
      <c r="F618" s="18" t="s">
        <v>123</v>
      </c>
      <c r="G618" s="12">
        <v>19755613</v>
      </c>
      <c r="H618" s="358">
        <v>0</v>
      </c>
      <c r="I618" s="358">
        <v>0</v>
      </c>
    </row>
    <row r="619" spans="1:9" ht="26.25">
      <c r="A619" s="148" t="s">
        <v>744</v>
      </c>
      <c r="B619" s="23" t="s">
        <v>793</v>
      </c>
      <c r="C619" s="7">
        <v>10</v>
      </c>
      <c r="D619" s="18" t="s">
        <v>107</v>
      </c>
      <c r="E619" s="21" t="s">
        <v>745</v>
      </c>
      <c r="F619" s="18"/>
      <c r="G619" s="12">
        <f>SUM(G620)</f>
        <v>11099761.2</v>
      </c>
      <c r="H619" s="12">
        <f>SUM(H620)</f>
        <v>0</v>
      </c>
      <c r="I619" s="12">
        <f>SUM(I620)</f>
        <v>0</v>
      </c>
    </row>
    <row r="620" spans="1:9" ht="52.5">
      <c r="A620" s="148" t="s">
        <v>746</v>
      </c>
      <c r="B620" s="23" t="s">
        <v>793</v>
      </c>
      <c r="C620" s="7">
        <v>10</v>
      </c>
      <c r="D620" s="18" t="s">
        <v>107</v>
      </c>
      <c r="E620" s="21" t="s">
        <v>747</v>
      </c>
      <c r="F620" s="18"/>
      <c r="G620" s="12">
        <f>SUM(G622+G621)</f>
        <v>11099761.2</v>
      </c>
      <c r="H620" s="12">
        <f>SUM(H622+H621)</f>
        <v>0</v>
      </c>
      <c r="I620" s="12">
        <f>SUM(I622+I621)</f>
        <v>0</v>
      </c>
    </row>
    <row r="621" spans="1:9" ht="30.75" customHeight="1">
      <c r="A621" s="148" t="s">
        <v>65</v>
      </c>
      <c r="B621" s="23" t="s">
        <v>793</v>
      </c>
      <c r="C621" s="7">
        <v>10</v>
      </c>
      <c r="D621" s="18" t="s">
        <v>107</v>
      </c>
      <c r="E621" s="21" t="s">
        <v>747</v>
      </c>
      <c r="F621" s="18" t="s">
        <v>103</v>
      </c>
      <c r="G621" s="12">
        <v>24000</v>
      </c>
      <c r="H621" s="294">
        <v>0</v>
      </c>
      <c r="I621" s="294">
        <v>0</v>
      </c>
    </row>
    <row r="622" spans="1:9" ht="26.25">
      <c r="A622" s="191" t="s">
        <v>173</v>
      </c>
      <c r="B622" s="23" t="s">
        <v>793</v>
      </c>
      <c r="C622" s="7">
        <v>10</v>
      </c>
      <c r="D622" s="18" t="s">
        <v>107</v>
      </c>
      <c r="E622" s="21" t="s">
        <v>747</v>
      </c>
      <c r="F622" s="18" t="s">
        <v>86</v>
      </c>
      <c r="G622" s="12">
        <v>11075761.2</v>
      </c>
      <c r="H622" s="294">
        <v>0</v>
      </c>
      <c r="I622" s="294">
        <v>0</v>
      </c>
    </row>
    <row r="623" spans="1:9" s="1" customFormat="1" ht="26.25">
      <c r="A623" s="188" t="s">
        <v>356</v>
      </c>
      <c r="B623" s="23" t="s">
        <v>793</v>
      </c>
      <c r="C623" s="17" t="s">
        <v>85</v>
      </c>
      <c r="D623" s="17" t="s">
        <v>107</v>
      </c>
      <c r="E623" s="20" t="s">
        <v>254</v>
      </c>
      <c r="F623" s="17"/>
      <c r="G623" s="33">
        <f aca="true" t="shared" si="44" ref="G623:I624">SUM(G624)</f>
        <v>2711695</v>
      </c>
      <c r="H623" s="33">
        <f t="shared" si="44"/>
        <v>2579503</v>
      </c>
      <c r="I623" s="33">
        <f t="shared" si="44"/>
        <v>0</v>
      </c>
    </row>
    <row r="624" spans="1:9" ht="52.5">
      <c r="A624" s="148" t="s">
        <v>357</v>
      </c>
      <c r="B624" s="23" t="s">
        <v>793</v>
      </c>
      <c r="C624" s="7">
        <v>10</v>
      </c>
      <c r="D624" s="18" t="s">
        <v>107</v>
      </c>
      <c r="E624" s="21" t="s">
        <v>309</v>
      </c>
      <c r="F624" s="18"/>
      <c r="G624" s="12">
        <f t="shared" si="44"/>
        <v>2711695</v>
      </c>
      <c r="H624" s="12">
        <f t="shared" si="44"/>
        <v>2579503</v>
      </c>
      <c r="I624" s="12">
        <f t="shared" si="44"/>
        <v>0</v>
      </c>
    </row>
    <row r="625" spans="1:9" ht="39">
      <c r="A625" s="148" t="s">
        <v>312</v>
      </c>
      <c r="B625" s="23" t="s">
        <v>793</v>
      </c>
      <c r="C625" s="7">
        <v>10</v>
      </c>
      <c r="D625" s="18" t="s">
        <v>107</v>
      </c>
      <c r="E625" s="21" t="s">
        <v>315</v>
      </c>
      <c r="F625" s="18"/>
      <c r="G625" s="12">
        <f>SUM(G627)</f>
        <v>2711695</v>
      </c>
      <c r="H625" s="12">
        <f>SUM(H627)</f>
        <v>2579503</v>
      </c>
      <c r="I625" s="12">
        <f>SUM(I627)</f>
        <v>0</v>
      </c>
    </row>
    <row r="626" spans="1:9" ht="14.25">
      <c r="A626" s="148" t="s">
        <v>89</v>
      </c>
      <c r="B626" s="23" t="s">
        <v>793</v>
      </c>
      <c r="C626" s="7">
        <v>10</v>
      </c>
      <c r="D626" s="18" t="s">
        <v>107</v>
      </c>
      <c r="E626" s="21" t="s">
        <v>485</v>
      </c>
      <c r="F626" s="18"/>
      <c r="G626" s="12">
        <f>SUM(G627)</f>
        <v>2711695</v>
      </c>
      <c r="H626" s="12">
        <f>SUM(H627)</f>
        <v>2579503</v>
      </c>
      <c r="I626" s="12">
        <f>SUM(I627)</f>
        <v>0</v>
      </c>
    </row>
    <row r="627" spans="1:9" ht="14.25">
      <c r="A627" s="148" t="s">
        <v>124</v>
      </c>
      <c r="B627" s="23" t="s">
        <v>793</v>
      </c>
      <c r="C627" s="7">
        <v>10</v>
      </c>
      <c r="D627" s="18" t="s">
        <v>107</v>
      </c>
      <c r="E627" s="28" t="s">
        <v>486</v>
      </c>
      <c r="F627" s="18" t="s">
        <v>123</v>
      </c>
      <c r="G627" s="12">
        <v>2711695</v>
      </c>
      <c r="H627" s="357">
        <v>2579503</v>
      </c>
      <c r="I627" s="355">
        <v>0</v>
      </c>
    </row>
    <row r="628" spans="1:9" ht="18" customHeight="1">
      <c r="A628" s="188" t="s">
        <v>19</v>
      </c>
      <c r="B628" s="23" t="s">
        <v>793</v>
      </c>
      <c r="C628" s="22">
        <v>10</v>
      </c>
      <c r="D628" s="17" t="s">
        <v>107</v>
      </c>
      <c r="E628" s="20" t="s">
        <v>14</v>
      </c>
      <c r="F628" s="17"/>
      <c r="G628" s="33">
        <f aca="true" t="shared" si="45" ref="G628:I631">SUM(G629)</f>
        <v>7316450</v>
      </c>
      <c r="H628" s="33">
        <f t="shared" si="45"/>
        <v>2606184</v>
      </c>
      <c r="I628" s="33">
        <f t="shared" si="45"/>
        <v>2606184</v>
      </c>
    </row>
    <row r="629" spans="1:9" ht="17.25" customHeight="1">
      <c r="A629" s="148" t="s">
        <v>39</v>
      </c>
      <c r="B629" s="23" t="s">
        <v>793</v>
      </c>
      <c r="C629" s="7">
        <v>10</v>
      </c>
      <c r="D629" s="18" t="s">
        <v>107</v>
      </c>
      <c r="E629" s="21" t="s">
        <v>40</v>
      </c>
      <c r="F629" s="18"/>
      <c r="G629" s="12">
        <f t="shared" si="45"/>
        <v>7316450</v>
      </c>
      <c r="H629" s="12">
        <f t="shared" si="45"/>
        <v>2606184</v>
      </c>
      <c r="I629" s="12">
        <f t="shared" si="45"/>
        <v>2606184</v>
      </c>
    </row>
    <row r="630" spans="1:9" ht="26.25">
      <c r="A630" s="148" t="s">
        <v>368</v>
      </c>
      <c r="B630" s="23" t="s">
        <v>793</v>
      </c>
      <c r="C630" s="7">
        <v>10</v>
      </c>
      <c r="D630" s="18" t="s">
        <v>107</v>
      </c>
      <c r="E630" s="21" t="s">
        <v>47</v>
      </c>
      <c r="F630" s="18"/>
      <c r="G630" s="12">
        <f t="shared" si="45"/>
        <v>7316450</v>
      </c>
      <c r="H630" s="12">
        <f t="shared" si="45"/>
        <v>2606184</v>
      </c>
      <c r="I630" s="12">
        <f t="shared" si="45"/>
        <v>2606184</v>
      </c>
    </row>
    <row r="631" spans="1:9" s="14" customFormat="1" ht="18.75" customHeight="1">
      <c r="A631" s="148" t="s">
        <v>385</v>
      </c>
      <c r="B631" s="23" t="s">
        <v>793</v>
      </c>
      <c r="C631" s="7">
        <v>10</v>
      </c>
      <c r="D631" s="18" t="s">
        <v>107</v>
      </c>
      <c r="E631" s="21" t="s">
        <v>367</v>
      </c>
      <c r="F631" s="18"/>
      <c r="G631" s="12">
        <f t="shared" si="45"/>
        <v>7316450</v>
      </c>
      <c r="H631" s="12">
        <f t="shared" si="45"/>
        <v>2606184</v>
      </c>
      <c r="I631" s="12">
        <f t="shared" si="45"/>
        <v>2606184</v>
      </c>
    </row>
    <row r="632" spans="1:9" s="14" customFormat="1" ht="14.25">
      <c r="A632" s="148" t="s">
        <v>124</v>
      </c>
      <c r="B632" s="23" t="s">
        <v>793</v>
      </c>
      <c r="C632" s="7">
        <v>10</v>
      </c>
      <c r="D632" s="18" t="s">
        <v>107</v>
      </c>
      <c r="E632" s="21" t="s">
        <v>367</v>
      </c>
      <c r="F632" s="18" t="s">
        <v>123</v>
      </c>
      <c r="G632" s="12">
        <v>7316450</v>
      </c>
      <c r="H632" s="130">
        <v>2606184</v>
      </c>
      <c r="I632" s="130">
        <v>2606184</v>
      </c>
    </row>
    <row r="633" spans="1:9" s="14" customFormat="1" ht="14.25">
      <c r="A633" s="121" t="s">
        <v>132</v>
      </c>
      <c r="B633" s="23" t="s">
        <v>793</v>
      </c>
      <c r="C633" s="17" t="s">
        <v>85</v>
      </c>
      <c r="D633" s="24" t="s">
        <v>107</v>
      </c>
      <c r="E633" s="20" t="s">
        <v>196</v>
      </c>
      <c r="F633" s="18"/>
      <c r="G633" s="12">
        <f>SUM(G634)</f>
        <v>0</v>
      </c>
      <c r="H633" s="12">
        <f>SUM(H634)</f>
        <v>36348144.8</v>
      </c>
      <c r="I633" s="12">
        <f>SUM(I634)</f>
        <v>33377767.2</v>
      </c>
    </row>
    <row r="634" spans="1:9" s="14" customFormat="1" ht="18" customHeight="1">
      <c r="A634" s="92" t="s">
        <v>133</v>
      </c>
      <c r="B634" s="23" t="s">
        <v>793</v>
      </c>
      <c r="C634" s="18" t="s">
        <v>85</v>
      </c>
      <c r="D634" s="23" t="s">
        <v>107</v>
      </c>
      <c r="E634" s="21" t="s">
        <v>216</v>
      </c>
      <c r="F634" s="18"/>
      <c r="G634" s="12">
        <f>SUM(G635+G637+G640+G642)</f>
        <v>0</v>
      </c>
      <c r="H634" s="12">
        <f>SUM(H635+H637+H640+H642)</f>
        <v>36348144.8</v>
      </c>
      <c r="I634" s="12">
        <f>SUM(I635+I637+I640+I642)</f>
        <v>33377767.2</v>
      </c>
    </row>
    <row r="635" spans="1:9" s="14" customFormat="1" ht="14.25">
      <c r="A635" s="148" t="s">
        <v>288</v>
      </c>
      <c r="B635" s="23" t="s">
        <v>793</v>
      </c>
      <c r="C635" s="7">
        <v>10</v>
      </c>
      <c r="D635" s="18" t="s">
        <v>107</v>
      </c>
      <c r="E635" s="21" t="s">
        <v>799</v>
      </c>
      <c r="F635" s="18"/>
      <c r="G635" s="12">
        <f>SUM(G636)</f>
        <v>0</v>
      </c>
      <c r="H635" s="12">
        <f>SUM(H636)</f>
        <v>1483346</v>
      </c>
      <c r="I635" s="12">
        <f>SUM(I636)</f>
        <v>1483346</v>
      </c>
    </row>
    <row r="636" spans="1:9" ht="14.25">
      <c r="A636" s="148" t="s">
        <v>124</v>
      </c>
      <c r="B636" s="23" t="s">
        <v>793</v>
      </c>
      <c r="C636" s="7">
        <v>10</v>
      </c>
      <c r="D636" s="18" t="s">
        <v>107</v>
      </c>
      <c r="E636" s="21" t="s">
        <v>799</v>
      </c>
      <c r="F636" s="18" t="s">
        <v>123</v>
      </c>
      <c r="G636" s="12">
        <v>0</v>
      </c>
      <c r="H636" s="130">
        <v>1483346</v>
      </c>
      <c r="I636" s="130">
        <v>1483346</v>
      </c>
    </row>
    <row r="637" spans="1:9" ht="12.75" customHeight="1">
      <c r="A637" s="148" t="s">
        <v>746</v>
      </c>
      <c r="B637" s="48" t="s">
        <v>793</v>
      </c>
      <c r="C637" s="7">
        <v>10</v>
      </c>
      <c r="D637" s="18" t="s">
        <v>107</v>
      </c>
      <c r="E637" s="21" t="s">
        <v>801</v>
      </c>
      <c r="F637" s="18"/>
      <c r="G637" s="12">
        <f>SUM(G638+G639)</f>
        <v>0</v>
      </c>
      <c r="H637" s="12">
        <f>SUM(H638+H639)</f>
        <v>16649641.8</v>
      </c>
      <c r="I637" s="12">
        <f>SUM(I638+I639)</f>
        <v>11099761.2</v>
      </c>
    </row>
    <row r="638" spans="1:9" ht="26.25">
      <c r="A638" s="148" t="s">
        <v>65</v>
      </c>
      <c r="B638" s="23" t="s">
        <v>793</v>
      </c>
      <c r="C638" s="7">
        <v>10</v>
      </c>
      <c r="D638" s="18" t="s">
        <v>107</v>
      </c>
      <c r="E638" s="21" t="s">
        <v>801</v>
      </c>
      <c r="F638" s="18" t="s">
        <v>103</v>
      </c>
      <c r="G638" s="12">
        <v>0</v>
      </c>
      <c r="H638" s="130">
        <v>36000</v>
      </c>
      <c r="I638" s="130">
        <v>24000</v>
      </c>
    </row>
    <row r="639" spans="1:9" ht="26.25">
      <c r="A639" s="191" t="s">
        <v>173</v>
      </c>
      <c r="B639" s="23" t="s">
        <v>793</v>
      </c>
      <c r="C639" s="7">
        <v>10</v>
      </c>
      <c r="D639" s="18" t="s">
        <v>107</v>
      </c>
      <c r="E639" s="21" t="s">
        <v>801</v>
      </c>
      <c r="F639" s="18" t="s">
        <v>86</v>
      </c>
      <c r="G639" s="12">
        <v>0</v>
      </c>
      <c r="H639" s="130">
        <v>16613641.8</v>
      </c>
      <c r="I639" s="130">
        <v>11075761.2</v>
      </c>
    </row>
    <row r="640" spans="1:9" ht="14.25">
      <c r="A640" s="148" t="s">
        <v>89</v>
      </c>
      <c r="B640" s="23" t="s">
        <v>793</v>
      </c>
      <c r="C640" s="7">
        <v>10</v>
      </c>
      <c r="D640" s="18" t="s">
        <v>107</v>
      </c>
      <c r="E640" s="21" t="s">
        <v>890</v>
      </c>
      <c r="F640" s="18"/>
      <c r="G640" s="12">
        <f>SUM(G641)</f>
        <v>0</v>
      </c>
      <c r="H640" s="12">
        <f>SUM(H641)</f>
        <v>0</v>
      </c>
      <c r="I640" s="12">
        <f>SUM(I641)</f>
        <v>2579503</v>
      </c>
    </row>
    <row r="641" spans="1:9" ht="14.25">
      <c r="A641" s="148" t="s">
        <v>124</v>
      </c>
      <c r="B641" s="23" t="s">
        <v>793</v>
      </c>
      <c r="C641" s="7">
        <v>10</v>
      </c>
      <c r="D641" s="18" t="s">
        <v>107</v>
      </c>
      <c r="E641" s="28" t="s">
        <v>1043</v>
      </c>
      <c r="F641" s="18" t="s">
        <v>123</v>
      </c>
      <c r="G641" s="12">
        <v>0</v>
      </c>
      <c r="H641" s="78">
        <v>0</v>
      </c>
      <c r="I641" s="78">
        <v>2579503</v>
      </c>
    </row>
    <row r="642" spans="1:9" ht="26.25">
      <c r="A642" s="148" t="s">
        <v>370</v>
      </c>
      <c r="B642" s="23" t="s">
        <v>793</v>
      </c>
      <c r="C642" s="7">
        <v>10</v>
      </c>
      <c r="D642" s="18" t="s">
        <v>107</v>
      </c>
      <c r="E642" s="21" t="s">
        <v>800</v>
      </c>
      <c r="F642" s="18"/>
      <c r="G642" s="12">
        <f>SUM(G643)</f>
        <v>0</v>
      </c>
      <c r="H642" s="12">
        <f>SUM(H643)</f>
        <v>18215157</v>
      </c>
      <c r="I642" s="12">
        <f>SUM(I643)</f>
        <v>18215157</v>
      </c>
    </row>
    <row r="643" spans="1:9" ht="14.25">
      <c r="A643" s="148" t="s">
        <v>124</v>
      </c>
      <c r="B643" s="23" t="s">
        <v>793</v>
      </c>
      <c r="C643" s="7">
        <v>10</v>
      </c>
      <c r="D643" s="18" t="s">
        <v>107</v>
      </c>
      <c r="E643" s="21" t="s">
        <v>800</v>
      </c>
      <c r="F643" s="18" t="s">
        <v>123</v>
      </c>
      <c r="G643" s="12">
        <v>0</v>
      </c>
      <c r="H643" s="78">
        <v>18215157</v>
      </c>
      <c r="I643" s="78">
        <v>18215157</v>
      </c>
    </row>
    <row r="644" spans="1:9" s="15" customFormat="1" ht="14.25">
      <c r="A644" s="187" t="s">
        <v>482</v>
      </c>
      <c r="B644" s="48" t="s">
        <v>793</v>
      </c>
      <c r="C644" s="45">
        <v>11</v>
      </c>
      <c r="D644" s="43" t="s">
        <v>153</v>
      </c>
      <c r="E644" s="46"/>
      <c r="F644" s="43"/>
      <c r="G644" s="44">
        <f aca="true" t="shared" si="46" ref="G644:I649">SUM(G645)</f>
        <v>200000</v>
      </c>
      <c r="H644" s="44">
        <f t="shared" si="46"/>
        <v>200000</v>
      </c>
      <c r="I644" s="44">
        <f t="shared" si="46"/>
        <v>200000</v>
      </c>
    </row>
    <row r="645" spans="1:9" ht="14.25">
      <c r="A645" s="188" t="s">
        <v>127</v>
      </c>
      <c r="B645" s="23" t="s">
        <v>793</v>
      </c>
      <c r="C645" s="22">
        <v>11</v>
      </c>
      <c r="D645" s="17" t="s">
        <v>99</v>
      </c>
      <c r="E645" s="20"/>
      <c r="F645" s="18"/>
      <c r="G645" s="33">
        <f t="shared" si="46"/>
        <v>200000</v>
      </c>
      <c r="H645" s="33">
        <f t="shared" si="46"/>
        <v>200000</v>
      </c>
      <c r="I645" s="33">
        <f t="shared" si="46"/>
        <v>200000</v>
      </c>
    </row>
    <row r="646" spans="1:9" ht="44.25" customHeight="1">
      <c r="A646" s="188" t="s">
        <v>404</v>
      </c>
      <c r="B646" s="23" t="s">
        <v>793</v>
      </c>
      <c r="C646" s="17" t="s">
        <v>128</v>
      </c>
      <c r="D646" s="17" t="s">
        <v>99</v>
      </c>
      <c r="E646" s="20" t="s">
        <v>263</v>
      </c>
      <c r="F646" s="17"/>
      <c r="G646" s="33">
        <f t="shared" si="46"/>
        <v>200000</v>
      </c>
      <c r="H646" s="33">
        <f t="shared" si="46"/>
        <v>200000</v>
      </c>
      <c r="I646" s="33">
        <f t="shared" si="46"/>
        <v>200000</v>
      </c>
    </row>
    <row r="647" spans="1:9" ht="66">
      <c r="A647" s="92" t="s">
        <v>446</v>
      </c>
      <c r="B647" s="23" t="s">
        <v>793</v>
      </c>
      <c r="C647" s="18" t="s">
        <v>128</v>
      </c>
      <c r="D647" s="18" t="s">
        <v>99</v>
      </c>
      <c r="E647" s="21" t="s">
        <v>264</v>
      </c>
      <c r="F647" s="18"/>
      <c r="G647" s="12">
        <f t="shared" si="46"/>
        <v>200000</v>
      </c>
      <c r="H647" s="12">
        <f t="shared" si="46"/>
        <v>200000</v>
      </c>
      <c r="I647" s="12">
        <f t="shared" si="46"/>
        <v>200000</v>
      </c>
    </row>
    <row r="648" spans="1:9" ht="52.5">
      <c r="A648" s="92" t="s">
        <v>265</v>
      </c>
      <c r="B648" s="23" t="s">
        <v>793</v>
      </c>
      <c r="C648" s="18" t="s">
        <v>128</v>
      </c>
      <c r="D648" s="18" t="s">
        <v>99</v>
      </c>
      <c r="E648" s="21" t="s">
        <v>266</v>
      </c>
      <c r="F648" s="18"/>
      <c r="G648" s="12">
        <f t="shared" si="46"/>
        <v>200000</v>
      </c>
      <c r="H648" s="12">
        <f t="shared" si="46"/>
        <v>200000</v>
      </c>
      <c r="I648" s="12">
        <f t="shared" si="46"/>
        <v>200000</v>
      </c>
    </row>
    <row r="649" spans="1:9" ht="39">
      <c r="A649" s="148" t="s">
        <v>267</v>
      </c>
      <c r="B649" s="23" t="s">
        <v>793</v>
      </c>
      <c r="C649" s="18" t="s">
        <v>128</v>
      </c>
      <c r="D649" s="18" t="s">
        <v>99</v>
      </c>
      <c r="E649" s="21" t="s">
        <v>268</v>
      </c>
      <c r="F649" s="18"/>
      <c r="G649" s="12">
        <f>SUM(G650)</f>
        <v>200000</v>
      </c>
      <c r="H649" s="12">
        <f t="shared" si="46"/>
        <v>200000</v>
      </c>
      <c r="I649" s="12">
        <f t="shared" si="46"/>
        <v>200000</v>
      </c>
    </row>
    <row r="650" spans="1:9" ht="14.25">
      <c r="A650" s="148" t="s">
        <v>124</v>
      </c>
      <c r="B650" s="23" t="s">
        <v>793</v>
      </c>
      <c r="C650" s="18" t="s">
        <v>128</v>
      </c>
      <c r="D650" s="18" t="s">
        <v>99</v>
      </c>
      <c r="E650" s="21" t="s">
        <v>268</v>
      </c>
      <c r="F650" s="18" t="s">
        <v>123</v>
      </c>
      <c r="G650" s="12">
        <v>200000</v>
      </c>
      <c r="H650" s="12">
        <v>200000</v>
      </c>
      <c r="I650" s="12">
        <v>200000</v>
      </c>
    </row>
    <row r="651" spans="1:9" ht="13.5" customHeight="1">
      <c r="A651" s="187" t="s">
        <v>398</v>
      </c>
      <c r="B651" s="23" t="s">
        <v>793</v>
      </c>
      <c r="C651" s="45">
        <v>14</v>
      </c>
      <c r="D651" s="45"/>
      <c r="E651" s="46"/>
      <c r="F651" s="47"/>
      <c r="G651" s="44">
        <f aca="true" t="shared" si="47" ref="G651:I652">SUM(G652)</f>
        <v>15587006</v>
      </c>
      <c r="H651" s="44">
        <f t="shared" si="47"/>
        <v>13560695</v>
      </c>
      <c r="I651" s="44">
        <f t="shared" si="47"/>
        <v>12469605</v>
      </c>
    </row>
    <row r="652" spans="1:9" ht="26.25">
      <c r="A652" s="188" t="s">
        <v>129</v>
      </c>
      <c r="B652" s="23" t="s">
        <v>793</v>
      </c>
      <c r="C652" s="22">
        <v>14</v>
      </c>
      <c r="D652" s="17" t="s">
        <v>97</v>
      </c>
      <c r="E652" s="20"/>
      <c r="F652" s="18"/>
      <c r="G652" s="33">
        <f t="shared" si="47"/>
        <v>15587006</v>
      </c>
      <c r="H652" s="33">
        <f t="shared" si="47"/>
        <v>13560695</v>
      </c>
      <c r="I652" s="33">
        <f t="shared" si="47"/>
        <v>12469605</v>
      </c>
    </row>
    <row r="653" spans="1:9" ht="26.25">
      <c r="A653" s="188" t="s">
        <v>450</v>
      </c>
      <c r="B653" s="23" t="s">
        <v>793</v>
      </c>
      <c r="C653" s="22">
        <v>14</v>
      </c>
      <c r="D653" s="17" t="s">
        <v>97</v>
      </c>
      <c r="E653" s="20" t="s">
        <v>258</v>
      </c>
      <c r="F653" s="17"/>
      <c r="G653" s="33">
        <f>SUM(G655)</f>
        <v>15587006</v>
      </c>
      <c r="H653" s="33">
        <f>SUM(H655)</f>
        <v>13560695</v>
      </c>
      <c r="I653" s="33">
        <f>SUM(I655)</f>
        <v>12469605</v>
      </c>
    </row>
    <row r="654" spans="1:9" ht="39">
      <c r="A654" s="148" t="s">
        <v>449</v>
      </c>
      <c r="B654" s="361" t="s">
        <v>793</v>
      </c>
      <c r="C654" s="7">
        <v>14</v>
      </c>
      <c r="D654" s="18" t="s">
        <v>97</v>
      </c>
      <c r="E654" s="21" t="s">
        <v>408</v>
      </c>
      <c r="F654" s="18"/>
      <c r="G654" s="12">
        <f aca="true" t="shared" si="48" ref="G654:I656">SUM(G655)</f>
        <v>15587006</v>
      </c>
      <c r="H654" s="12">
        <f t="shared" si="48"/>
        <v>13560695</v>
      </c>
      <c r="I654" s="12">
        <f t="shared" si="48"/>
        <v>12469605</v>
      </c>
    </row>
    <row r="655" spans="1:9" ht="26.25">
      <c r="A655" s="148" t="s">
        <v>260</v>
      </c>
      <c r="B655" s="361" t="s">
        <v>793</v>
      </c>
      <c r="C655" s="7">
        <v>14</v>
      </c>
      <c r="D655" s="18" t="s">
        <v>97</v>
      </c>
      <c r="E655" s="21" t="s">
        <v>261</v>
      </c>
      <c r="F655" s="18"/>
      <c r="G655" s="12">
        <f t="shared" si="48"/>
        <v>15587006</v>
      </c>
      <c r="H655" s="12">
        <f t="shared" si="48"/>
        <v>13560695</v>
      </c>
      <c r="I655" s="12">
        <f t="shared" si="48"/>
        <v>12469605</v>
      </c>
    </row>
    <row r="656" spans="1:9" ht="26.25">
      <c r="A656" s="92" t="s">
        <v>425</v>
      </c>
      <c r="B656" s="361" t="s">
        <v>793</v>
      </c>
      <c r="C656" s="7">
        <v>14</v>
      </c>
      <c r="D656" s="18" t="s">
        <v>97</v>
      </c>
      <c r="E656" s="21" t="s">
        <v>262</v>
      </c>
      <c r="F656" s="18"/>
      <c r="G656" s="12">
        <f t="shared" si="48"/>
        <v>15587006</v>
      </c>
      <c r="H656" s="12">
        <f t="shared" si="48"/>
        <v>13560695</v>
      </c>
      <c r="I656" s="12">
        <f t="shared" si="48"/>
        <v>12469605</v>
      </c>
    </row>
    <row r="657" spans="1:9" ht="14.25">
      <c r="A657" s="92" t="s">
        <v>108</v>
      </c>
      <c r="B657" s="361" t="s">
        <v>793</v>
      </c>
      <c r="C657" s="7">
        <v>14</v>
      </c>
      <c r="D657" s="18" t="s">
        <v>97</v>
      </c>
      <c r="E657" s="21" t="s">
        <v>262</v>
      </c>
      <c r="F657" s="18" t="s">
        <v>154</v>
      </c>
      <c r="G657" s="12">
        <v>15587006</v>
      </c>
      <c r="H657" s="78">
        <v>13560695</v>
      </c>
      <c r="I657" s="78">
        <v>12469605</v>
      </c>
    </row>
  </sheetData>
  <sheetProtection/>
  <mergeCells count="10">
    <mergeCell ref="B12:B13"/>
    <mergeCell ref="C1:I8"/>
    <mergeCell ref="A9:G9"/>
    <mergeCell ref="A10:G10"/>
    <mergeCell ref="A12:A13"/>
    <mergeCell ref="C12:C13"/>
    <mergeCell ref="D12:D13"/>
    <mergeCell ref="E12:E13"/>
    <mergeCell ref="F12:F13"/>
    <mergeCell ref="G12:I12"/>
  </mergeCells>
  <printOptions/>
  <pageMargins left="0.3937007874015748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18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14" sqref="A114"/>
    </sheetView>
  </sheetViews>
  <sheetFormatPr defaultColWidth="9.140625" defaultRowHeight="15"/>
  <cols>
    <col min="1" max="1" width="49.140625" style="337" customWidth="1"/>
    <col min="2" max="2" width="12.8515625" style="193" customWidth="1"/>
    <col min="3" max="3" width="7.421875" style="193" customWidth="1"/>
    <col min="4" max="4" width="16.8515625" style="337" customWidth="1"/>
    <col min="5" max="5" width="13.7109375" style="337" customWidth="1"/>
    <col min="6" max="6" width="9.140625" style="337" hidden="1" customWidth="1"/>
    <col min="7" max="7" width="15.28125" style="337" customWidth="1"/>
    <col min="8" max="8" width="13.7109375" style="337" bestFit="1" customWidth="1"/>
    <col min="9" max="16384" width="9.140625" style="337" customWidth="1"/>
  </cols>
  <sheetData>
    <row r="1" spans="1:7" ht="15" customHeight="1">
      <c r="A1" s="388"/>
      <c r="B1" s="388" t="s">
        <v>1061</v>
      </c>
      <c r="C1" s="388"/>
      <c r="D1" s="388"/>
      <c r="E1" s="388"/>
      <c r="F1" s="388"/>
      <c r="G1" s="388"/>
    </row>
    <row r="2" spans="1:7" ht="12">
      <c r="A2" s="388"/>
      <c r="B2" s="388"/>
      <c r="C2" s="388"/>
      <c r="D2" s="388"/>
      <c r="E2" s="388"/>
      <c r="F2" s="388"/>
      <c r="G2" s="388"/>
    </row>
    <row r="3" spans="1:7" ht="15" customHeight="1">
      <c r="A3" s="388"/>
      <c r="B3" s="388"/>
      <c r="C3" s="388"/>
      <c r="D3" s="388"/>
      <c r="E3" s="388"/>
      <c r="F3" s="388"/>
      <c r="G3" s="388"/>
    </row>
    <row r="4" spans="1:7" ht="12">
      <c r="A4" s="388"/>
      <c r="B4" s="388"/>
      <c r="C4" s="388"/>
      <c r="D4" s="388"/>
      <c r="E4" s="388"/>
      <c r="F4" s="388"/>
      <c r="G4" s="388"/>
    </row>
    <row r="5" spans="1:7" ht="12" customHeight="1">
      <c r="A5" s="388"/>
      <c r="B5" s="388"/>
      <c r="C5" s="388"/>
      <c r="D5" s="388"/>
      <c r="E5" s="388"/>
      <c r="F5" s="388"/>
      <c r="G5" s="388"/>
    </row>
    <row r="6" spans="1:4" ht="6" customHeight="1" hidden="1">
      <c r="A6" s="388"/>
      <c r="B6" s="9"/>
      <c r="C6" s="9"/>
      <c r="D6" s="9"/>
    </row>
    <row r="7" spans="1:7" ht="27.75" customHeight="1">
      <c r="A7" s="389" t="s">
        <v>835</v>
      </c>
      <c r="B7" s="389"/>
      <c r="C7" s="389"/>
      <c r="D7" s="389"/>
      <c r="E7" s="389"/>
      <c r="F7" s="389"/>
      <c r="G7" s="389"/>
    </row>
    <row r="8" spans="1:7" ht="3.75" customHeight="1" hidden="1">
      <c r="A8" s="389"/>
      <c r="B8" s="389"/>
      <c r="C8" s="389"/>
      <c r="D8" s="389"/>
      <c r="E8" s="389"/>
      <c r="F8" s="389"/>
      <c r="G8" s="389"/>
    </row>
    <row r="9" spans="1:7" ht="15.75" customHeight="1">
      <c r="A9" s="389"/>
      <c r="B9" s="389"/>
      <c r="C9" s="389"/>
      <c r="D9" s="389"/>
      <c r="E9" s="389"/>
      <c r="F9" s="389"/>
      <c r="G9" s="389"/>
    </row>
    <row r="10" spans="1:7" ht="8.25" customHeight="1">
      <c r="A10" s="389"/>
      <c r="B10" s="389"/>
      <c r="C10" s="389"/>
      <c r="D10" s="389"/>
      <c r="E10" s="389"/>
      <c r="F10" s="389"/>
      <c r="G10" s="389"/>
    </row>
    <row r="11" spans="1:7" ht="7.5" customHeight="1" hidden="1">
      <c r="A11" s="389"/>
      <c r="B11" s="389"/>
      <c r="C11" s="389"/>
      <c r="D11" s="389"/>
      <c r="E11" s="389"/>
      <c r="F11" s="389"/>
      <c r="G11" s="389"/>
    </row>
    <row r="12" spans="2:7" ht="18.75" customHeight="1">
      <c r="B12" s="8"/>
      <c r="C12" s="8"/>
      <c r="D12" s="338"/>
      <c r="G12" s="338" t="s">
        <v>82</v>
      </c>
    </row>
    <row r="13" spans="1:7" ht="13.5" customHeight="1">
      <c r="A13" s="390" t="s">
        <v>90</v>
      </c>
      <c r="B13" s="390" t="s">
        <v>93</v>
      </c>
      <c r="C13" s="391" t="s">
        <v>94</v>
      </c>
      <c r="D13" s="392" t="s">
        <v>837</v>
      </c>
      <c r="E13" s="392"/>
      <c r="F13" s="392"/>
      <c r="G13" s="392"/>
    </row>
    <row r="14" spans="1:7" ht="20.25" customHeight="1">
      <c r="A14" s="390"/>
      <c r="B14" s="390"/>
      <c r="C14" s="391"/>
      <c r="D14" s="300" t="s">
        <v>838</v>
      </c>
      <c r="E14" s="238" t="s">
        <v>836</v>
      </c>
      <c r="F14" s="238"/>
      <c r="G14" s="238" t="s">
        <v>839</v>
      </c>
    </row>
    <row r="15" spans="1:8" ht="12.75" customHeight="1">
      <c r="A15" s="204" t="s">
        <v>45</v>
      </c>
      <c r="B15" s="205"/>
      <c r="C15" s="205"/>
      <c r="D15" s="206">
        <f>SUM(D17+D54+D104+D207+D214+D243+D260+D271+D287+D300+D313+D318+D336+D349+D356+D360+D365+D370+D375+D383+D443+D446+D440)</f>
        <v>969773569.5500002</v>
      </c>
      <c r="E15" s="206">
        <f>SUM(E16+E17+E54+E104+E207+E214+E243+E260+E271+E287+E300+E313+E318+E336+E349+E356+E360+E365+E370+E375+E383+E443+E446)</f>
        <v>734902921</v>
      </c>
      <c r="F15" s="206" t="e">
        <f>SUM(F17+F54+F104+F207+F214+F243+F260+F271+F287+F300+F313+F318+F336+F349+F356+F360+F365+F370+F375+F383+F443+F446)</f>
        <v>#REF!</v>
      </c>
      <c r="G15" s="206">
        <f>SUM(G16+G17+G54+G104+G207+G214+G243+G260+G271+G287+G300+G313+G318+G336+G349+G356+G360+G365+G370+G375+G383+G443+G446)</f>
        <v>738352952</v>
      </c>
      <c r="H15" s="339"/>
    </row>
    <row r="16" spans="1:7" ht="12">
      <c r="A16" s="204" t="s">
        <v>883</v>
      </c>
      <c r="B16" s="205"/>
      <c r="C16" s="205"/>
      <c r="D16" s="206"/>
      <c r="E16" s="207">
        <f>SUM('+прил 3'!G17)</f>
        <v>6384748</v>
      </c>
      <c r="F16" s="207">
        <v>14137248</v>
      </c>
      <c r="G16" s="207">
        <f>SUM('+прил 3'!H17)</f>
        <v>14137248</v>
      </c>
    </row>
    <row r="17" spans="1:7" s="340" customFormat="1" ht="22.5">
      <c r="A17" s="307" t="s">
        <v>269</v>
      </c>
      <c r="B17" s="308" t="s">
        <v>286</v>
      </c>
      <c r="C17" s="308"/>
      <c r="D17" s="309">
        <f>SUM(D18+D27+D39)</f>
        <v>26312931</v>
      </c>
      <c r="E17" s="309">
        <f>SUM(E18+E27+E39)</f>
        <v>19667972</v>
      </c>
      <c r="F17" s="309">
        <f>SUM(F18+F27+F39)</f>
        <v>0</v>
      </c>
      <c r="G17" s="309">
        <f>SUM(G18+G27+G39)</f>
        <v>0</v>
      </c>
    </row>
    <row r="18" spans="1:7" s="341" customFormat="1" ht="24.75" customHeight="1">
      <c r="A18" s="208" t="s">
        <v>43</v>
      </c>
      <c r="B18" s="209" t="s">
        <v>42</v>
      </c>
      <c r="C18" s="210"/>
      <c r="D18" s="211">
        <f>SUM(D19)</f>
        <v>1409100</v>
      </c>
      <c r="E18" s="211">
        <f>SUM(E19)</f>
        <v>1409100</v>
      </c>
      <c r="F18" s="211">
        <f>SUM(F19)</f>
        <v>0</v>
      </c>
      <c r="G18" s="211">
        <f>SUM(G19)</f>
        <v>0</v>
      </c>
    </row>
    <row r="19" spans="1:7" s="341" customFormat="1" ht="24">
      <c r="A19" s="212" t="s">
        <v>41</v>
      </c>
      <c r="B19" s="213" t="s">
        <v>203</v>
      </c>
      <c r="C19" s="214"/>
      <c r="D19" s="215">
        <f>SUM(D20+D23+D25)</f>
        <v>1409100</v>
      </c>
      <c r="E19" s="215">
        <f>SUM(E20+E23+E25)</f>
        <v>1409100</v>
      </c>
      <c r="F19" s="215">
        <f>SUM(F20+F23+F25)</f>
        <v>0</v>
      </c>
      <c r="G19" s="215">
        <f>SUM(G20+G23+G25)</f>
        <v>0</v>
      </c>
    </row>
    <row r="20" spans="1:7" s="341" customFormat="1" ht="48">
      <c r="A20" s="216" t="s">
        <v>788</v>
      </c>
      <c r="B20" s="203" t="s">
        <v>789</v>
      </c>
      <c r="C20" s="214"/>
      <c r="D20" s="215">
        <f>SUM(D21:D22)</f>
        <v>101200</v>
      </c>
      <c r="E20" s="215">
        <f>SUM(E21:E22)</f>
        <v>101200</v>
      </c>
      <c r="F20" s="215">
        <f>SUM(F21:F22)</f>
        <v>0</v>
      </c>
      <c r="G20" s="215">
        <f>SUM(G21:G22)</f>
        <v>0</v>
      </c>
    </row>
    <row r="21" spans="1:7" s="341" customFormat="1" ht="48">
      <c r="A21" s="216" t="s">
        <v>159</v>
      </c>
      <c r="B21" s="203" t="s">
        <v>789</v>
      </c>
      <c r="C21" s="214" t="s">
        <v>100</v>
      </c>
      <c r="D21" s="215">
        <f>SUM('+прил 3'!F512)</f>
        <v>79200</v>
      </c>
      <c r="E21" s="215">
        <f>SUM('+прил 3'!G512)</f>
        <v>79200</v>
      </c>
      <c r="F21" s="215">
        <f>SUM('+прил 3'!H512)</f>
        <v>0</v>
      </c>
      <c r="G21" s="215">
        <f>SUM('+прил 3'!I512)</f>
        <v>0</v>
      </c>
    </row>
    <row r="22" spans="1:7" s="341" customFormat="1" ht="12">
      <c r="A22" s="212" t="s">
        <v>124</v>
      </c>
      <c r="B22" s="203" t="s">
        <v>789</v>
      </c>
      <c r="C22" s="214" t="s">
        <v>123</v>
      </c>
      <c r="D22" s="215">
        <f>SUM('+прил 3'!F513)</f>
        <v>22000</v>
      </c>
      <c r="E22" s="215">
        <f>SUM('+прил 3'!G513)</f>
        <v>22000</v>
      </c>
      <c r="F22" s="215">
        <f>SUM('+прил 3'!H513)</f>
        <v>0</v>
      </c>
      <c r="G22" s="215">
        <f>SUM('+прил 3'!I513)</f>
        <v>0</v>
      </c>
    </row>
    <row r="23" spans="1:7" s="341" customFormat="1" ht="36">
      <c r="A23" s="235" t="s">
        <v>967</v>
      </c>
      <c r="B23" s="203" t="s">
        <v>968</v>
      </c>
      <c r="C23" s="214"/>
      <c r="D23" s="215">
        <f>SUM(D24)</f>
        <v>1307900</v>
      </c>
      <c r="E23" s="215">
        <f>SUM(E24)</f>
        <v>0</v>
      </c>
      <c r="F23" s="215">
        <f>SUM(F24)</f>
        <v>0</v>
      </c>
      <c r="G23" s="215">
        <f>SUM(G24)</f>
        <v>0</v>
      </c>
    </row>
    <row r="24" spans="1:7" s="341" customFormat="1" ht="48">
      <c r="A24" s="235" t="s">
        <v>159</v>
      </c>
      <c r="B24" s="203" t="s">
        <v>968</v>
      </c>
      <c r="C24" s="214" t="s">
        <v>100</v>
      </c>
      <c r="D24" s="215">
        <f>SUM('+прил 3'!F515)</f>
        <v>1307900</v>
      </c>
      <c r="E24" s="215">
        <f>SUM('+прил 3'!G515)</f>
        <v>0</v>
      </c>
      <c r="F24" s="215">
        <f>SUM('+прил 3'!H515)</f>
        <v>0</v>
      </c>
      <c r="G24" s="215">
        <f>SUM('+прил 3'!I515)</f>
        <v>0</v>
      </c>
    </row>
    <row r="25" spans="1:7" s="341" customFormat="1" ht="24">
      <c r="A25" s="235" t="s">
        <v>163</v>
      </c>
      <c r="B25" s="213" t="s">
        <v>44</v>
      </c>
      <c r="C25" s="214"/>
      <c r="D25" s="215">
        <f>SUM('+прил 3'!F516)</f>
        <v>0</v>
      </c>
      <c r="E25" s="215">
        <f>SUM('+прил 3'!G516)</f>
        <v>1307900</v>
      </c>
      <c r="F25" s="215">
        <f>SUM('+прил 3'!H516)</f>
        <v>0</v>
      </c>
      <c r="G25" s="215">
        <f>SUM('+прил 3'!I516)</f>
        <v>0</v>
      </c>
    </row>
    <row r="26" spans="1:7" s="341" customFormat="1" ht="48">
      <c r="A26" s="216" t="s">
        <v>159</v>
      </c>
      <c r="B26" s="213" t="s">
        <v>44</v>
      </c>
      <c r="C26" s="214" t="s">
        <v>100</v>
      </c>
      <c r="D26" s="215">
        <f>SUM('+прил 3'!F517)</f>
        <v>0</v>
      </c>
      <c r="E26" s="215">
        <f>SUM('+прил 3'!G517)</f>
        <v>1307900</v>
      </c>
      <c r="F26" s="215">
        <f>SUM('+прил 3'!H517)</f>
        <v>0</v>
      </c>
      <c r="G26" s="215">
        <f>SUM('+прил 3'!I517)</f>
        <v>0</v>
      </c>
    </row>
    <row r="27" spans="1:7" s="341" customFormat="1" ht="27" customHeight="1">
      <c r="A27" s="208" t="s">
        <v>271</v>
      </c>
      <c r="B27" s="217" t="s">
        <v>272</v>
      </c>
      <c r="C27" s="217"/>
      <c r="D27" s="218">
        <f>SUM(D28+D31)</f>
        <v>9074773</v>
      </c>
      <c r="E27" s="218">
        <f>SUM(E28+E31)</f>
        <v>7115431</v>
      </c>
      <c r="F27" s="218">
        <f>SUM(F28+F31)</f>
        <v>0</v>
      </c>
      <c r="G27" s="218">
        <f>SUM(G28+G31)</f>
        <v>0</v>
      </c>
    </row>
    <row r="28" spans="1:7" s="341" customFormat="1" ht="60">
      <c r="A28" s="216" t="s">
        <v>475</v>
      </c>
      <c r="B28" s="214" t="s">
        <v>28</v>
      </c>
      <c r="C28" s="214"/>
      <c r="D28" s="215">
        <f aca="true" t="shared" si="0" ref="D28:G29">SUM(D29)</f>
        <v>769960</v>
      </c>
      <c r="E28" s="215">
        <f t="shared" si="0"/>
        <v>0</v>
      </c>
      <c r="F28" s="215">
        <f t="shared" si="0"/>
        <v>0</v>
      </c>
      <c r="G28" s="215">
        <f t="shared" si="0"/>
        <v>0</v>
      </c>
    </row>
    <row r="29" spans="1:7" s="341" customFormat="1" ht="36">
      <c r="A29" s="216" t="s">
        <v>460</v>
      </c>
      <c r="B29" s="214" t="s">
        <v>29</v>
      </c>
      <c r="C29" s="214"/>
      <c r="D29" s="215">
        <f t="shared" si="0"/>
        <v>769960</v>
      </c>
      <c r="E29" s="215">
        <f t="shared" si="0"/>
        <v>0</v>
      </c>
      <c r="F29" s="215">
        <f t="shared" si="0"/>
        <v>0</v>
      </c>
      <c r="G29" s="215">
        <f t="shared" si="0"/>
        <v>0</v>
      </c>
    </row>
    <row r="30" spans="1:7" s="341" customFormat="1" ht="12">
      <c r="A30" s="216" t="s">
        <v>108</v>
      </c>
      <c r="B30" s="214" t="s">
        <v>29</v>
      </c>
      <c r="C30" s="214" t="s">
        <v>154</v>
      </c>
      <c r="D30" s="215">
        <f>SUM('+прил 3'!F556)</f>
        <v>769960</v>
      </c>
      <c r="E30" s="215">
        <f>SUM('+прил 3'!G556)</f>
        <v>0</v>
      </c>
      <c r="F30" s="215">
        <f>SUM('+прил 3'!H556)</f>
        <v>0</v>
      </c>
      <c r="G30" s="215">
        <f>SUM('+прил 3'!I556)</f>
        <v>0</v>
      </c>
    </row>
    <row r="31" spans="1:7" s="341" customFormat="1" ht="12">
      <c r="A31" s="216" t="s">
        <v>273</v>
      </c>
      <c r="B31" s="214" t="s">
        <v>274</v>
      </c>
      <c r="C31" s="214"/>
      <c r="D31" s="215">
        <f>SUM(D32+D35)</f>
        <v>8304813</v>
      </c>
      <c r="E31" s="215">
        <f>SUM(E32+E35)</f>
        <v>7115431</v>
      </c>
      <c r="F31" s="215">
        <f>SUM(F32+F35)</f>
        <v>0</v>
      </c>
      <c r="G31" s="215">
        <f>SUM(G32+G35)</f>
        <v>0</v>
      </c>
    </row>
    <row r="32" spans="1:7" s="341" customFormat="1" ht="48">
      <c r="A32" s="216" t="s">
        <v>788</v>
      </c>
      <c r="B32" s="203" t="s">
        <v>790</v>
      </c>
      <c r="C32" s="214"/>
      <c r="D32" s="215">
        <f>SUM(D33:D34)</f>
        <v>686400</v>
      </c>
      <c r="E32" s="215">
        <f>SUM(E33:E34)</f>
        <v>686400</v>
      </c>
      <c r="F32" s="215">
        <f>SUM(F33:F34)</f>
        <v>0</v>
      </c>
      <c r="G32" s="215">
        <f>SUM(G33:G34)</f>
        <v>0</v>
      </c>
    </row>
    <row r="33" spans="1:7" s="341" customFormat="1" ht="48">
      <c r="A33" s="216" t="s">
        <v>159</v>
      </c>
      <c r="B33" s="203" t="s">
        <v>790</v>
      </c>
      <c r="C33" s="214" t="s">
        <v>100</v>
      </c>
      <c r="D33" s="215">
        <f>SUM('+прил 3'!F521)</f>
        <v>475200</v>
      </c>
      <c r="E33" s="215">
        <f>SUM('+прил 3'!G521)</f>
        <v>475200</v>
      </c>
      <c r="F33" s="215">
        <f>SUM('+прил 3'!H521)</f>
        <v>0</v>
      </c>
      <c r="G33" s="215">
        <f>SUM('+прил 3'!I521)</f>
        <v>0</v>
      </c>
    </row>
    <row r="34" spans="1:7" s="341" customFormat="1" ht="12">
      <c r="A34" s="212" t="s">
        <v>124</v>
      </c>
      <c r="B34" s="203" t="s">
        <v>790</v>
      </c>
      <c r="C34" s="214" t="s">
        <v>123</v>
      </c>
      <c r="D34" s="215">
        <f>SUM('+прил 3'!F522)</f>
        <v>211200</v>
      </c>
      <c r="E34" s="215">
        <f>SUM('+прил 3'!G522)</f>
        <v>211200</v>
      </c>
      <c r="F34" s="215">
        <f>SUM('+прил 3'!H522)</f>
        <v>0</v>
      </c>
      <c r="G34" s="215">
        <f>SUM('+прил 3'!I522)</f>
        <v>0</v>
      </c>
    </row>
    <row r="35" spans="1:7" s="341" customFormat="1" ht="24">
      <c r="A35" s="216" t="s">
        <v>163</v>
      </c>
      <c r="B35" s="214" t="s">
        <v>275</v>
      </c>
      <c r="C35" s="214"/>
      <c r="D35" s="215">
        <f>SUM(D36:D38)</f>
        <v>7618413</v>
      </c>
      <c r="E35" s="215">
        <f>SUM(E36:E38)</f>
        <v>6429031</v>
      </c>
      <c r="F35" s="215">
        <f>SUM(F36:F38)</f>
        <v>0</v>
      </c>
      <c r="G35" s="215">
        <f>SUM(G36:G38)</f>
        <v>0</v>
      </c>
    </row>
    <row r="36" spans="1:7" ht="48">
      <c r="A36" s="216" t="s">
        <v>159</v>
      </c>
      <c r="B36" s="214" t="s">
        <v>276</v>
      </c>
      <c r="C36" s="214" t="s">
        <v>100</v>
      </c>
      <c r="D36" s="215">
        <f>SUM('+прил 3'!F524)</f>
        <v>5315642</v>
      </c>
      <c r="E36" s="215">
        <f>SUM('+прил 3'!G524)</f>
        <v>5789000</v>
      </c>
      <c r="F36" s="215">
        <f>SUM('+прил 3'!H524)</f>
        <v>0</v>
      </c>
      <c r="G36" s="215">
        <f>SUM('+прил 3'!I524)</f>
        <v>0</v>
      </c>
    </row>
    <row r="37" spans="1:7" ht="24">
      <c r="A37" s="216" t="s">
        <v>65</v>
      </c>
      <c r="B37" s="214" t="s">
        <v>277</v>
      </c>
      <c r="C37" s="214" t="s">
        <v>103</v>
      </c>
      <c r="D37" s="215">
        <f>SUM('+прил 3'!F525)</f>
        <v>2258740</v>
      </c>
      <c r="E37" s="215">
        <f>SUM('+прил 3'!G525)</f>
        <v>596000</v>
      </c>
      <c r="F37" s="215">
        <f>SUM('+прил 3'!H525)</f>
        <v>0</v>
      </c>
      <c r="G37" s="215">
        <f>SUM('+прил 3'!I525)</f>
        <v>0</v>
      </c>
    </row>
    <row r="38" spans="1:7" ht="12">
      <c r="A38" s="216" t="s">
        <v>105</v>
      </c>
      <c r="B38" s="214" t="s">
        <v>275</v>
      </c>
      <c r="C38" s="214" t="s">
        <v>104</v>
      </c>
      <c r="D38" s="215">
        <f>SUM('+прил 3'!F526)</f>
        <v>44031</v>
      </c>
      <c r="E38" s="215">
        <f>SUM('+прил 3'!G526)</f>
        <v>44031</v>
      </c>
      <c r="F38" s="215">
        <f>SUM('+прил 3'!H526)</f>
        <v>0</v>
      </c>
      <c r="G38" s="215">
        <f>SUM('+прил 3'!I526)</f>
        <v>0</v>
      </c>
    </row>
    <row r="39" spans="1:7" s="341" customFormat="1" ht="50.25" customHeight="1">
      <c r="A39" s="208" t="s">
        <v>278</v>
      </c>
      <c r="B39" s="217" t="s">
        <v>279</v>
      </c>
      <c r="C39" s="217"/>
      <c r="D39" s="218">
        <f>SUM(D41+D50+D44+D46+D48)</f>
        <v>15829058</v>
      </c>
      <c r="E39" s="218">
        <f>SUM(E41+E50+E44+E46+E48)</f>
        <v>11143441</v>
      </c>
      <c r="F39" s="218">
        <f>SUM(F41+F50+F44+F46+F48)</f>
        <v>0</v>
      </c>
      <c r="G39" s="218">
        <f>SUM(G41+G50+G44+G46+G48)</f>
        <v>0</v>
      </c>
    </row>
    <row r="40" spans="1:7" s="341" customFormat="1" ht="39.75" customHeight="1">
      <c r="A40" s="208" t="s">
        <v>280</v>
      </c>
      <c r="B40" s="217" t="s">
        <v>281</v>
      </c>
      <c r="C40" s="217"/>
      <c r="D40" s="218">
        <f>SUM(D41+D44+D46+D48+D50)</f>
        <v>15829058</v>
      </c>
      <c r="E40" s="218">
        <f>SUM(E41+E44+E46+E48+E50)</f>
        <v>11143441</v>
      </c>
      <c r="F40" s="218">
        <f>SUM(F41+F44+F46+F48+F50)</f>
        <v>0</v>
      </c>
      <c r="G40" s="218">
        <f>SUM(G41+G44+G46+G48+G50)</f>
        <v>0</v>
      </c>
    </row>
    <row r="41" spans="1:7" s="341" customFormat="1" ht="48.75" customHeight="1">
      <c r="A41" s="216" t="s">
        <v>788</v>
      </c>
      <c r="B41" s="203" t="s">
        <v>791</v>
      </c>
      <c r="C41" s="214"/>
      <c r="D41" s="215">
        <f>SUM(D42:D43)</f>
        <v>616629</v>
      </c>
      <c r="E41" s="215">
        <f>SUM(E42:E43)</f>
        <v>616629</v>
      </c>
      <c r="F41" s="215">
        <f>SUM(F42:F43)</f>
        <v>0</v>
      </c>
      <c r="G41" s="215">
        <f>SUM(G42:G43)</f>
        <v>0</v>
      </c>
    </row>
    <row r="42" spans="1:7" s="341" customFormat="1" ht="48">
      <c r="A42" s="216" t="s">
        <v>159</v>
      </c>
      <c r="B42" s="203" t="s">
        <v>791</v>
      </c>
      <c r="C42" s="214" t="s">
        <v>100</v>
      </c>
      <c r="D42" s="215">
        <f>SUM('+прил 3'!F530)</f>
        <v>379029</v>
      </c>
      <c r="E42" s="215">
        <f>SUM('+прил 3'!G530)</f>
        <v>379029</v>
      </c>
      <c r="F42" s="215">
        <f>SUM('+прил 3'!H530)</f>
        <v>0</v>
      </c>
      <c r="G42" s="215">
        <f>SUM('+прил 3'!I530)</f>
        <v>0</v>
      </c>
    </row>
    <row r="43" spans="1:7" s="341" customFormat="1" ht="12">
      <c r="A43" s="212" t="s">
        <v>124</v>
      </c>
      <c r="B43" s="203" t="s">
        <v>791</v>
      </c>
      <c r="C43" s="214" t="s">
        <v>123</v>
      </c>
      <c r="D43" s="215">
        <f>SUM('+прил 3'!F531)</f>
        <v>237600</v>
      </c>
      <c r="E43" s="215">
        <f>SUM('+прил 3'!G531)</f>
        <v>237600</v>
      </c>
      <c r="F43" s="215">
        <f>SUM('+прил 3'!H531)</f>
        <v>0</v>
      </c>
      <c r="G43" s="215">
        <f>SUM('+прил 3'!I531)</f>
        <v>0</v>
      </c>
    </row>
    <row r="44" spans="1:7" s="341" customFormat="1" ht="24">
      <c r="A44" s="235" t="s">
        <v>1014</v>
      </c>
      <c r="B44" s="203" t="s">
        <v>944</v>
      </c>
      <c r="C44" s="214"/>
      <c r="D44" s="224">
        <f>SUM(D45)</f>
        <v>3774317</v>
      </c>
      <c r="E44" s="224">
        <f>SUM(E45)</f>
        <v>0</v>
      </c>
      <c r="F44" s="224">
        <f>SUM(F45)</f>
        <v>0</v>
      </c>
      <c r="G44" s="224">
        <f>SUM(G45)</f>
        <v>0</v>
      </c>
    </row>
    <row r="45" spans="1:7" s="341" customFormat="1" ht="48">
      <c r="A45" s="235" t="s">
        <v>159</v>
      </c>
      <c r="B45" s="203" t="s">
        <v>944</v>
      </c>
      <c r="C45" s="214" t="s">
        <v>100</v>
      </c>
      <c r="D45" s="224">
        <f>SUM('+прил 3'!F533)</f>
        <v>3774317</v>
      </c>
      <c r="E45" s="224">
        <f>SUM('+прил 3'!G533)</f>
        <v>0</v>
      </c>
      <c r="F45" s="224">
        <f>SUM('+прил 3'!H533)</f>
        <v>0</v>
      </c>
      <c r="G45" s="224">
        <f>SUM('+прил 3'!I533)</f>
        <v>0</v>
      </c>
    </row>
    <row r="46" spans="1:7" s="341" customFormat="1" ht="36">
      <c r="A46" s="235" t="s">
        <v>967</v>
      </c>
      <c r="B46" s="203" t="s">
        <v>969</v>
      </c>
      <c r="C46" s="214"/>
      <c r="D46" s="224">
        <f>SUM(D47)</f>
        <v>7498840</v>
      </c>
      <c r="E46" s="224">
        <f>SUM(E47)</f>
        <v>0</v>
      </c>
      <c r="F46" s="224">
        <f>SUM(F47)</f>
        <v>0</v>
      </c>
      <c r="G46" s="224">
        <f>SUM(G47)</f>
        <v>0</v>
      </c>
    </row>
    <row r="47" spans="1:7" s="341" customFormat="1" ht="48">
      <c r="A47" s="235" t="s">
        <v>159</v>
      </c>
      <c r="B47" s="203" t="s">
        <v>969</v>
      </c>
      <c r="C47" s="214" t="s">
        <v>100</v>
      </c>
      <c r="D47" s="224">
        <f>SUM('+прил 3'!F535)</f>
        <v>7498840</v>
      </c>
      <c r="E47" s="224">
        <f>SUM('+прил 3'!G535)</f>
        <v>0</v>
      </c>
      <c r="F47" s="224">
        <f>SUM('+прил 3'!H535)</f>
        <v>0</v>
      </c>
      <c r="G47" s="224">
        <f>SUM('+прил 3'!I535)</f>
        <v>0</v>
      </c>
    </row>
    <row r="48" spans="1:7" s="341" customFormat="1" ht="36">
      <c r="A48" s="342" t="s">
        <v>966</v>
      </c>
      <c r="B48" s="203" t="s">
        <v>965</v>
      </c>
      <c r="C48" s="214"/>
      <c r="D48" s="224">
        <f>SUM(D49)</f>
        <v>854000</v>
      </c>
      <c r="E48" s="224">
        <f>SUM(E49)</f>
        <v>0</v>
      </c>
      <c r="F48" s="224">
        <f>SUM(F49)</f>
        <v>0</v>
      </c>
      <c r="G48" s="224">
        <f>SUM(G49)</f>
        <v>0</v>
      </c>
    </row>
    <row r="49" spans="1:7" s="341" customFormat="1" ht="24">
      <c r="A49" s="235" t="s">
        <v>65</v>
      </c>
      <c r="B49" s="203" t="s">
        <v>965</v>
      </c>
      <c r="C49" s="214" t="s">
        <v>103</v>
      </c>
      <c r="D49" s="224">
        <f>SUM('+прил 3'!F537)</f>
        <v>854000</v>
      </c>
      <c r="E49" s="224">
        <f>SUM('+прил 3'!G537)</f>
        <v>0</v>
      </c>
      <c r="F49" s="224">
        <f>SUM('+прил 3'!H537)</f>
        <v>0</v>
      </c>
      <c r="G49" s="224">
        <f>SUM('+прил 3'!I537)</f>
        <v>0</v>
      </c>
    </row>
    <row r="50" spans="1:7" s="341" customFormat="1" ht="24">
      <c r="A50" s="216" t="s">
        <v>163</v>
      </c>
      <c r="B50" s="214" t="s">
        <v>282</v>
      </c>
      <c r="C50" s="214"/>
      <c r="D50" s="224">
        <f>SUM(D51:D53)</f>
        <v>3085272</v>
      </c>
      <c r="E50" s="224">
        <f>SUM(E51:E53)</f>
        <v>10526812</v>
      </c>
      <c r="F50" s="224">
        <f>SUM(F51:F53)</f>
        <v>0</v>
      </c>
      <c r="G50" s="224">
        <f>SUM(G51:G53)</f>
        <v>0</v>
      </c>
    </row>
    <row r="51" spans="1:7" s="341" customFormat="1" ht="48">
      <c r="A51" s="216" t="s">
        <v>159</v>
      </c>
      <c r="B51" s="214" t="s">
        <v>282</v>
      </c>
      <c r="C51" s="214" t="s">
        <v>100</v>
      </c>
      <c r="D51" s="224">
        <f>SUM('+прил 3'!F539)</f>
        <v>0</v>
      </c>
      <c r="E51" s="224">
        <f>SUM('+прил 3'!G539)</f>
        <v>8754100</v>
      </c>
      <c r="F51" s="224">
        <f>SUM('+прил 3'!H539)</f>
        <v>0</v>
      </c>
      <c r="G51" s="224">
        <f>SUM('+прил 3'!I539)</f>
        <v>0</v>
      </c>
    </row>
    <row r="52" spans="1:7" ht="24">
      <c r="A52" s="216" t="s">
        <v>65</v>
      </c>
      <c r="B52" s="214" t="s">
        <v>282</v>
      </c>
      <c r="C52" s="214" t="s">
        <v>103</v>
      </c>
      <c r="D52" s="224">
        <f>SUM('+прил 3'!F540)</f>
        <v>3074560</v>
      </c>
      <c r="E52" s="224">
        <f>SUM('+прил 3'!G540)</f>
        <v>1762000</v>
      </c>
      <c r="F52" s="224">
        <f>SUM('+прил 3'!H540)</f>
        <v>0</v>
      </c>
      <c r="G52" s="224">
        <f>SUM('+прил 3'!I540)</f>
        <v>0</v>
      </c>
    </row>
    <row r="53" spans="1:7" ht="12">
      <c r="A53" s="216" t="s">
        <v>105</v>
      </c>
      <c r="B53" s="214" t="s">
        <v>283</v>
      </c>
      <c r="C53" s="214" t="s">
        <v>104</v>
      </c>
      <c r="D53" s="224">
        <f>SUM('+прил 3'!F541)</f>
        <v>10712</v>
      </c>
      <c r="E53" s="224">
        <f>SUM('+прил 3'!G541)</f>
        <v>10712</v>
      </c>
      <c r="F53" s="224">
        <f>SUM('+прил 3'!H541)</f>
        <v>0</v>
      </c>
      <c r="G53" s="224">
        <f>SUM('+прил 3'!I541)</f>
        <v>0</v>
      </c>
    </row>
    <row r="54" spans="1:7" ht="33.75">
      <c r="A54" s="303" t="s">
        <v>134</v>
      </c>
      <c r="B54" s="304" t="s">
        <v>872</v>
      </c>
      <c r="C54" s="305"/>
      <c r="D54" s="306">
        <f>SUM(D55+D64+D83)</f>
        <v>81532044</v>
      </c>
      <c r="E54" s="306">
        <f>SUM(E55+E64+E83)</f>
        <v>0</v>
      </c>
      <c r="F54" s="306" t="e">
        <f>SUM(F55+F64+F83)</f>
        <v>#REF!</v>
      </c>
      <c r="G54" s="306">
        <f>SUM(G55+G64+G83)</f>
        <v>0</v>
      </c>
    </row>
    <row r="55" spans="1:7" ht="47.25" customHeight="1">
      <c r="A55" s="219" t="s">
        <v>182</v>
      </c>
      <c r="B55" s="217" t="s">
        <v>873</v>
      </c>
      <c r="C55" s="217"/>
      <c r="D55" s="218">
        <f>SUM(D56+D58+D61)</f>
        <v>2476575</v>
      </c>
      <c r="E55" s="218">
        <f>SUM(E56+E58+E61)</f>
        <v>0</v>
      </c>
      <c r="F55" s="218" t="e">
        <f>SUM(F56+F58+F61)</f>
        <v>#REF!</v>
      </c>
      <c r="G55" s="218">
        <f>SUM(G56+G58+G61)</f>
        <v>0</v>
      </c>
    </row>
    <row r="56" spans="1:7" ht="27" customHeight="1">
      <c r="A56" s="212" t="s">
        <v>165</v>
      </c>
      <c r="B56" s="214" t="s">
        <v>874</v>
      </c>
      <c r="C56" s="214"/>
      <c r="D56" s="215">
        <f>SUM(D57)</f>
        <v>2008200</v>
      </c>
      <c r="E56" s="215">
        <f>SUM(E57)</f>
        <v>0</v>
      </c>
      <c r="F56" s="215">
        <f>SUM(F57)</f>
        <v>0</v>
      </c>
      <c r="G56" s="215">
        <f>SUM(G57)</f>
        <v>0</v>
      </c>
    </row>
    <row r="57" spans="1:7" ht="48">
      <c r="A57" s="216" t="s">
        <v>159</v>
      </c>
      <c r="B57" s="214" t="s">
        <v>874</v>
      </c>
      <c r="C57" s="214" t="s">
        <v>100</v>
      </c>
      <c r="D57" s="215">
        <f>SUM('+прил 3'!F35)</f>
        <v>2008200</v>
      </c>
      <c r="E57" s="215">
        <f>SUM('+прил 3'!G35)</f>
        <v>0</v>
      </c>
      <c r="F57" s="215">
        <f>SUM('+прил 3'!H35)</f>
        <v>0</v>
      </c>
      <c r="G57" s="215">
        <f>SUM('+прил 3'!I35)</f>
        <v>0</v>
      </c>
    </row>
    <row r="58" spans="1:7" s="341" customFormat="1" ht="48" customHeight="1">
      <c r="A58" s="220" t="s">
        <v>457</v>
      </c>
      <c r="B58" s="203" t="s">
        <v>456</v>
      </c>
      <c r="C58" s="214"/>
      <c r="D58" s="221">
        <f>SUM(D59:D60)</f>
        <v>418375</v>
      </c>
      <c r="E58" s="221">
        <f>SUM(E59:E60)</f>
        <v>0</v>
      </c>
      <c r="F58" s="221" t="e">
        <f>SUM(F59:F60)</f>
        <v>#REF!</v>
      </c>
      <c r="G58" s="221">
        <f>SUM(G59:G60)</f>
        <v>0</v>
      </c>
    </row>
    <row r="59" spans="1:7" s="341" customFormat="1" ht="48">
      <c r="A59" s="216" t="s">
        <v>159</v>
      </c>
      <c r="B59" s="203" t="s">
        <v>456</v>
      </c>
      <c r="C59" s="214" t="s">
        <v>100</v>
      </c>
      <c r="D59" s="221">
        <f>SUM('+прил 3'!F37)</f>
        <v>418375</v>
      </c>
      <c r="E59" s="221">
        <f>SUM('+прил 3'!G37)</f>
        <v>0</v>
      </c>
      <c r="F59" s="221">
        <f>SUM('+прил 3'!H37)</f>
        <v>0</v>
      </c>
      <c r="G59" s="221">
        <f>SUM('+прил 3'!I37)</f>
        <v>0</v>
      </c>
    </row>
    <row r="60" spans="1:7" s="341" customFormat="1" ht="24">
      <c r="A60" s="216" t="s">
        <v>65</v>
      </c>
      <c r="B60" s="203" t="s">
        <v>456</v>
      </c>
      <c r="C60" s="214" t="s">
        <v>103</v>
      </c>
      <c r="D60" s="221">
        <v>0</v>
      </c>
      <c r="E60" s="221">
        <v>0</v>
      </c>
      <c r="F60" s="221" t="e">
        <f>SUM('+прил 3'!#REF!)</f>
        <v>#REF!</v>
      </c>
      <c r="G60" s="221">
        <f>SUM('+прил 3'!I38)</f>
        <v>0</v>
      </c>
    </row>
    <row r="61" spans="1:7" s="341" customFormat="1" ht="36">
      <c r="A61" s="216" t="s">
        <v>25</v>
      </c>
      <c r="B61" s="213" t="s">
        <v>26</v>
      </c>
      <c r="C61" s="214"/>
      <c r="D61" s="215">
        <f aca="true" t="shared" si="1" ref="D61:G62">SUM(D62)</f>
        <v>50000</v>
      </c>
      <c r="E61" s="215">
        <f t="shared" si="1"/>
        <v>0</v>
      </c>
      <c r="F61" s="215">
        <f t="shared" si="1"/>
        <v>0</v>
      </c>
      <c r="G61" s="215">
        <f t="shared" si="1"/>
        <v>0</v>
      </c>
    </row>
    <row r="62" spans="1:7" s="341" customFormat="1" ht="24">
      <c r="A62" s="216" t="s">
        <v>83</v>
      </c>
      <c r="B62" s="213" t="s">
        <v>35</v>
      </c>
      <c r="C62" s="214"/>
      <c r="D62" s="215">
        <f t="shared" si="1"/>
        <v>50000</v>
      </c>
      <c r="E62" s="215">
        <f t="shared" si="1"/>
        <v>0</v>
      </c>
      <c r="F62" s="215">
        <f t="shared" si="1"/>
        <v>0</v>
      </c>
      <c r="G62" s="215">
        <f t="shared" si="1"/>
        <v>0</v>
      </c>
    </row>
    <row r="63" spans="1:7" s="341" customFormat="1" ht="12">
      <c r="A63" s="216" t="s">
        <v>124</v>
      </c>
      <c r="B63" s="213" t="s">
        <v>35</v>
      </c>
      <c r="C63" s="214" t="s">
        <v>123</v>
      </c>
      <c r="D63" s="215">
        <f>SUM('+прил 3'!F103)</f>
        <v>50000</v>
      </c>
      <c r="E63" s="215">
        <f>SUM('+прил 3'!G103)</f>
        <v>0</v>
      </c>
      <c r="F63" s="215">
        <f>SUM('+прил 3'!H103)</f>
        <v>0</v>
      </c>
      <c r="G63" s="215">
        <f>SUM('+прил 3'!I103)</f>
        <v>0</v>
      </c>
    </row>
    <row r="64" spans="1:7" s="343" customFormat="1" ht="45">
      <c r="A64" s="208" t="s">
        <v>397</v>
      </c>
      <c r="B64" s="209" t="s">
        <v>285</v>
      </c>
      <c r="C64" s="217"/>
      <c r="D64" s="218">
        <f>SUM(D65+D68+D72+D79)</f>
        <v>10850323</v>
      </c>
      <c r="E64" s="218">
        <f>SUM(E65+E68+E72+E79)</f>
        <v>0</v>
      </c>
      <c r="F64" s="218">
        <f>SUM(F65+F68+F72+F79)</f>
        <v>0</v>
      </c>
      <c r="G64" s="218">
        <f>SUM(G65+G68+G72+G79)</f>
        <v>0</v>
      </c>
    </row>
    <row r="65" spans="1:7" s="343" customFormat="1" ht="27.75" customHeight="1">
      <c r="A65" s="216" t="s">
        <v>731</v>
      </c>
      <c r="B65" s="203" t="s">
        <v>732</v>
      </c>
      <c r="C65" s="223"/>
      <c r="D65" s="215">
        <f aca="true" t="shared" si="2" ref="D65:G66">SUM(D66)</f>
        <v>1700000</v>
      </c>
      <c r="E65" s="215">
        <f t="shared" si="2"/>
        <v>0</v>
      </c>
      <c r="F65" s="215">
        <f t="shared" si="2"/>
        <v>0</v>
      </c>
      <c r="G65" s="215">
        <f t="shared" si="2"/>
        <v>0</v>
      </c>
    </row>
    <row r="66" spans="1:7" s="343" customFormat="1" ht="24">
      <c r="A66" s="216" t="s">
        <v>733</v>
      </c>
      <c r="B66" s="203" t="s">
        <v>734</v>
      </c>
      <c r="C66" s="214"/>
      <c r="D66" s="215">
        <f t="shared" si="2"/>
        <v>1700000</v>
      </c>
      <c r="E66" s="215">
        <f t="shared" si="2"/>
        <v>0</v>
      </c>
      <c r="F66" s="215">
        <f t="shared" si="2"/>
        <v>0</v>
      </c>
      <c r="G66" s="215">
        <f t="shared" si="2"/>
        <v>0</v>
      </c>
    </row>
    <row r="67" spans="1:7" s="343" customFormat="1" ht="12">
      <c r="A67" s="216" t="s">
        <v>124</v>
      </c>
      <c r="B67" s="203" t="s">
        <v>735</v>
      </c>
      <c r="C67" s="214" t="s">
        <v>123</v>
      </c>
      <c r="D67" s="215">
        <f>SUM('+прил 3'!F571)</f>
        <v>1700000</v>
      </c>
      <c r="E67" s="215">
        <f>SUM('+прил 3'!G571)</f>
        <v>0</v>
      </c>
      <c r="F67" s="215">
        <f>SUM('+прил 3'!H571)</f>
        <v>0</v>
      </c>
      <c r="G67" s="215">
        <f>SUM('+прил 3'!I571)</f>
        <v>0</v>
      </c>
    </row>
    <row r="68" spans="1:7" s="341" customFormat="1" ht="24">
      <c r="A68" s="216" t="s">
        <v>38</v>
      </c>
      <c r="B68" s="213" t="s">
        <v>287</v>
      </c>
      <c r="C68" s="223"/>
      <c r="D68" s="215">
        <f>SUM(D69)</f>
        <v>284276</v>
      </c>
      <c r="E68" s="215">
        <f>SUM(E69)</f>
        <v>0</v>
      </c>
      <c r="F68" s="215">
        <f>SUM(F69)</f>
        <v>0</v>
      </c>
      <c r="G68" s="215">
        <f>SUM(G69)</f>
        <v>0</v>
      </c>
    </row>
    <row r="69" spans="1:7" ht="24">
      <c r="A69" s="216" t="s">
        <v>299</v>
      </c>
      <c r="B69" s="213" t="s">
        <v>291</v>
      </c>
      <c r="C69" s="214"/>
      <c r="D69" s="215">
        <f>SUM(D70:D71)</f>
        <v>284276</v>
      </c>
      <c r="E69" s="215">
        <f>SUM(E70:E71)</f>
        <v>0</v>
      </c>
      <c r="F69" s="215">
        <f>SUM(F70:F71)</f>
        <v>0</v>
      </c>
      <c r="G69" s="215">
        <f>SUM(G70:G71)</f>
        <v>0</v>
      </c>
    </row>
    <row r="70" spans="1:7" ht="24">
      <c r="A70" s="216" t="s">
        <v>65</v>
      </c>
      <c r="B70" s="213" t="s">
        <v>291</v>
      </c>
      <c r="C70" s="214" t="s">
        <v>103</v>
      </c>
      <c r="D70" s="215">
        <f>SUM('+прил 3'!F581)</f>
        <v>6000</v>
      </c>
      <c r="E70" s="215">
        <f>SUM('+прил 3'!G581)</f>
        <v>0</v>
      </c>
      <c r="F70" s="215">
        <f>SUM('+прил 3'!H581)</f>
        <v>0</v>
      </c>
      <c r="G70" s="215">
        <f>SUM('+прил 3'!I581)</f>
        <v>0</v>
      </c>
    </row>
    <row r="71" spans="1:7" ht="12">
      <c r="A71" s="216" t="s">
        <v>124</v>
      </c>
      <c r="B71" s="213" t="s">
        <v>291</v>
      </c>
      <c r="C71" s="214" t="s">
        <v>123</v>
      </c>
      <c r="D71" s="215">
        <f>SUM('+прил 3'!F582)</f>
        <v>278276</v>
      </c>
      <c r="E71" s="215">
        <f>SUM('+прил 3'!G582)</f>
        <v>0</v>
      </c>
      <c r="F71" s="215">
        <f>SUM('+прил 3'!H582)</f>
        <v>0</v>
      </c>
      <c r="G71" s="215">
        <f>SUM('+прил 3'!I582)</f>
        <v>0</v>
      </c>
    </row>
    <row r="72" spans="1:7" ht="24.75" customHeight="1">
      <c r="A72" s="216" t="s">
        <v>331</v>
      </c>
      <c r="B72" s="222" t="s">
        <v>292</v>
      </c>
      <c r="C72" s="223"/>
      <c r="D72" s="224">
        <f>SUM(D76+D73)</f>
        <v>8439732</v>
      </c>
      <c r="E72" s="224">
        <f>SUM(E76+E73)</f>
        <v>0</v>
      </c>
      <c r="F72" s="224">
        <f>SUM(F76+F73)</f>
        <v>0</v>
      </c>
      <c r="G72" s="224">
        <f>SUM(G76+G73)</f>
        <v>0</v>
      </c>
    </row>
    <row r="73" spans="1:7" ht="12">
      <c r="A73" s="216" t="s">
        <v>148</v>
      </c>
      <c r="B73" s="213" t="s">
        <v>294</v>
      </c>
      <c r="C73" s="214"/>
      <c r="D73" s="215">
        <f>SUM(D74:D75)</f>
        <v>7439732</v>
      </c>
      <c r="E73" s="215">
        <f>SUM(E74:E75)</f>
        <v>0</v>
      </c>
      <c r="F73" s="215">
        <f>SUM(F74:F75)</f>
        <v>0</v>
      </c>
      <c r="G73" s="215">
        <f>SUM(G74:G75)</f>
        <v>0</v>
      </c>
    </row>
    <row r="74" spans="1:7" ht="24">
      <c r="A74" s="216" t="s">
        <v>65</v>
      </c>
      <c r="B74" s="213" t="s">
        <v>293</v>
      </c>
      <c r="C74" s="214" t="s">
        <v>103</v>
      </c>
      <c r="D74" s="215">
        <f>SUM('+прил 3'!F585)</f>
        <v>100000</v>
      </c>
      <c r="E74" s="215">
        <f>SUM('+прил 3'!G585)</f>
        <v>0</v>
      </c>
      <c r="F74" s="215">
        <f>SUM('+прил 3'!H585)</f>
        <v>0</v>
      </c>
      <c r="G74" s="215">
        <f>SUM('+прил 3'!I585)</f>
        <v>0</v>
      </c>
    </row>
    <row r="75" spans="1:7" ht="12">
      <c r="A75" s="216" t="s">
        <v>124</v>
      </c>
      <c r="B75" s="213" t="s">
        <v>293</v>
      </c>
      <c r="C75" s="214" t="s">
        <v>123</v>
      </c>
      <c r="D75" s="215">
        <f>SUM('+прил 3'!F586)</f>
        <v>7339732</v>
      </c>
      <c r="E75" s="215">
        <f>SUM('+прил 3'!G586)</f>
        <v>0</v>
      </c>
      <c r="F75" s="215">
        <f>SUM('+прил 3'!H586)</f>
        <v>0</v>
      </c>
      <c r="G75" s="215">
        <f>SUM('+прил 3'!I586)</f>
        <v>0</v>
      </c>
    </row>
    <row r="76" spans="1:7" ht="12">
      <c r="A76" s="216" t="s">
        <v>149</v>
      </c>
      <c r="B76" s="213" t="s">
        <v>296</v>
      </c>
      <c r="C76" s="214"/>
      <c r="D76" s="215">
        <f>SUM(D77:D78)</f>
        <v>1000000</v>
      </c>
      <c r="E76" s="215">
        <f>SUM(E77:E78)</f>
        <v>0</v>
      </c>
      <c r="F76" s="215">
        <f>SUM(F77:F78)</f>
        <v>0</v>
      </c>
      <c r="G76" s="215">
        <f>SUM(G77:G78)</f>
        <v>0</v>
      </c>
    </row>
    <row r="77" spans="1:7" ht="24">
      <c r="A77" s="216" t="s">
        <v>65</v>
      </c>
      <c r="B77" s="213" t="s">
        <v>295</v>
      </c>
      <c r="C77" s="214" t="s">
        <v>103</v>
      </c>
      <c r="D77" s="224">
        <f>SUM('+прил 3'!F588)</f>
        <v>20000</v>
      </c>
      <c r="E77" s="224">
        <f>SUM('+прил 3'!G588)</f>
        <v>0</v>
      </c>
      <c r="F77" s="224">
        <f>SUM('+прил 3'!H588)</f>
        <v>0</v>
      </c>
      <c r="G77" s="224">
        <f>SUM('+прил 3'!I588)</f>
        <v>0</v>
      </c>
    </row>
    <row r="78" spans="1:7" ht="12">
      <c r="A78" s="216" t="s">
        <v>124</v>
      </c>
      <c r="B78" s="213" t="s">
        <v>296</v>
      </c>
      <c r="C78" s="214" t="s">
        <v>123</v>
      </c>
      <c r="D78" s="224">
        <f>SUM('+прил 3'!F589)</f>
        <v>980000</v>
      </c>
      <c r="E78" s="224">
        <f>SUM('+прил 3'!G589)</f>
        <v>0</v>
      </c>
      <c r="F78" s="224">
        <f>SUM('+прил 3'!H589)</f>
        <v>0</v>
      </c>
      <c r="G78" s="224">
        <f>SUM('+прил 3'!I589)</f>
        <v>0</v>
      </c>
    </row>
    <row r="79" spans="1:7" ht="36">
      <c r="A79" s="216" t="s">
        <v>46</v>
      </c>
      <c r="B79" s="213" t="s">
        <v>297</v>
      </c>
      <c r="C79" s="223"/>
      <c r="D79" s="224">
        <f>SUM(D80)</f>
        <v>426315</v>
      </c>
      <c r="E79" s="224">
        <f>SUM(E80)</f>
        <v>0</v>
      </c>
      <c r="F79" s="224">
        <f>SUM(F80)</f>
        <v>0</v>
      </c>
      <c r="G79" s="224">
        <f>SUM(G80)</f>
        <v>0</v>
      </c>
    </row>
    <row r="80" spans="1:7" ht="24">
      <c r="A80" s="216" t="s">
        <v>147</v>
      </c>
      <c r="B80" s="213" t="s">
        <v>298</v>
      </c>
      <c r="C80" s="214"/>
      <c r="D80" s="224">
        <f>SUM(D81:D82)</f>
        <v>426315</v>
      </c>
      <c r="E80" s="224">
        <f>SUM(E81:E82)</f>
        <v>0</v>
      </c>
      <c r="F80" s="224">
        <f>SUM(F81:F82)</f>
        <v>0</v>
      </c>
      <c r="G80" s="224">
        <f>SUM(G81:G82)</f>
        <v>0</v>
      </c>
    </row>
    <row r="81" spans="1:7" ht="24">
      <c r="A81" s="216" t="s">
        <v>65</v>
      </c>
      <c r="B81" s="213" t="s">
        <v>298</v>
      </c>
      <c r="C81" s="214" t="s">
        <v>103</v>
      </c>
      <c r="D81" s="224">
        <f>SUM('+прил 3'!F592)</f>
        <v>33083</v>
      </c>
      <c r="E81" s="224">
        <f>SUM('+прил 3'!G592)</f>
        <v>0</v>
      </c>
      <c r="F81" s="224">
        <f>SUM('+прил 3'!H592)</f>
        <v>0</v>
      </c>
      <c r="G81" s="224">
        <f>SUM('+прил 3'!I592)</f>
        <v>0</v>
      </c>
    </row>
    <row r="82" spans="1:7" ht="12">
      <c r="A82" s="216" t="s">
        <v>124</v>
      </c>
      <c r="B82" s="213" t="s">
        <v>298</v>
      </c>
      <c r="C82" s="214" t="s">
        <v>123</v>
      </c>
      <c r="D82" s="224">
        <f>SUM('+прил 3'!F593)</f>
        <v>393232</v>
      </c>
      <c r="E82" s="224">
        <f>SUM('+прил 3'!G593)</f>
        <v>0</v>
      </c>
      <c r="F82" s="224">
        <f>SUM('+прил 3'!H593)</f>
        <v>0</v>
      </c>
      <c r="G82" s="224">
        <f>SUM('+прил 3'!I593)</f>
        <v>0</v>
      </c>
    </row>
    <row r="83" spans="1:7" ht="45">
      <c r="A83" s="208" t="s">
        <v>353</v>
      </c>
      <c r="B83" s="209" t="s">
        <v>736</v>
      </c>
      <c r="C83" s="217"/>
      <c r="D83" s="225">
        <f>SUM(D84+D91+D96+D99)</f>
        <v>68205146</v>
      </c>
      <c r="E83" s="225">
        <f>SUM(E84+E91+E96+E99)</f>
        <v>0</v>
      </c>
      <c r="F83" s="225">
        <f>SUM(F84+F91+F96+F99)</f>
        <v>0</v>
      </c>
      <c r="G83" s="225">
        <f>SUM(G84+G91+G96+G99)</f>
        <v>0</v>
      </c>
    </row>
    <row r="84" spans="1:7" ht="24">
      <c r="A84" s="216" t="s">
        <v>50</v>
      </c>
      <c r="B84" s="213" t="s">
        <v>289</v>
      </c>
      <c r="C84" s="223"/>
      <c r="D84" s="215">
        <f>SUM(D85+D87+D89)</f>
        <v>35844475</v>
      </c>
      <c r="E84" s="215">
        <f>SUM(E85+E87+E89)</f>
        <v>0</v>
      </c>
      <c r="F84" s="215">
        <f>SUM(F85+F87+F89)</f>
        <v>0</v>
      </c>
      <c r="G84" s="215">
        <f>SUM(G85+G87+G89)</f>
        <v>0</v>
      </c>
    </row>
    <row r="85" spans="1:7" ht="12">
      <c r="A85" s="216" t="s">
        <v>288</v>
      </c>
      <c r="B85" s="213" t="s">
        <v>290</v>
      </c>
      <c r="C85" s="214"/>
      <c r="D85" s="215">
        <f>SUM(D86)</f>
        <v>1483346</v>
      </c>
      <c r="E85" s="215">
        <f>SUM(E86)</f>
        <v>0</v>
      </c>
      <c r="F85" s="215">
        <f>SUM(F86)</f>
        <v>0</v>
      </c>
      <c r="G85" s="215">
        <f>SUM(G86)</f>
        <v>0</v>
      </c>
    </row>
    <row r="86" spans="1:7" ht="12">
      <c r="A86" s="216" t="s">
        <v>124</v>
      </c>
      <c r="B86" s="213" t="s">
        <v>290</v>
      </c>
      <c r="C86" s="214" t="s">
        <v>123</v>
      </c>
      <c r="D86" s="215">
        <f>SUM('+прил 3'!F613)</f>
        <v>1483346</v>
      </c>
      <c r="E86" s="215">
        <f>SUM('+прил 3'!G613)</f>
        <v>0</v>
      </c>
      <c r="F86" s="215">
        <f>SUM('+прил 3'!H613)</f>
        <v>0</v>
      </c>
      <c r="G86" s="215">
        <f>SUM('+прил 3'!I613)</f>
        <v>0</v>
      </c>
    </row>
    <row r="87" spans="1:7" ht="24">
      <c r="A87" s="216" t="s">
        <v>499</v>
      </c>
      <c r="B87" s="203" t="s">
        <v>497</v>
      </c>
      <c r="C87" s="214"/>
      <c r="D87" s="224">
        <f>SUM(D88)</f>
        <v>33886715</v>
      </c>
      <c r="E87" s="224">
        <f>SUM(E88)</f>
        <v>0</v>
      </c>
      <c r="F87" s="224">
        <f>SUM(F88)</f>
        <v>0</v>
      </c>
      <c r="G87" s="224">
        <f>SUM(G88)</f>
        <v>0</v>
      </c>
    </row>
    <row r="88" spans="1:7" ht="12">
      <c r="A88" s="216" t="s">
        <v>124</v>
      </c>
      <c r="B88" s="203" t="s">
        <v>497</v>
      </c>
      <c r="C88" s="214" t="s">
        <v>123</v>
      </c>
      <c r="D88" s="224">
        <f>SUM('+прил 3'!F615)</f>
        <v>33886715</v>
      </c>
      <c r="E88" s="224">
        <f>SUM('+прил 3'!G615)</f>
        <v>0</v>
      </c>
      <c r="F88" s="224">
        <f>SUM('+прил 3'!H615)</f>
        <v>0</v>
      </c>
      <c r="G88" s="224">
        <f>SUM('+прил 3'!I615)</f>
        <v>0</v>
      </c>
    </row>
    <row r="89" spans="1:7" ht="24">
      <c r="A89" s="216" t="s">
        <v>500</v>
      </c>
      <c r="B89" s="203" t="s">
        <v>498</v>
      </c>
      <c r="C89" s="214"/>
      <c r="D89" s="224">
        <f>SUM(D90)</f>
        <v>474414</v>
      </c>
      <c r="E89" s="224">
        <f>SUM(E90)</f>
        <v>0</v>
      </c>
      <c r="F89" s="224">
        <f>SUM(F90)</f>
        <v>0</v>
      </c>
      <c r="G89" s="224">
        <f>SUM(G90)</f>
        <v>0</v>
      </c>
    </row>
    <row r="90" spans="1:7" ht="24">
      <c r="A90" s="216" t="s">
        <v>65</v>
      </c>
      <c r="B90" s="203" t="s">
        <v>498</v>
      </c>
      <c r="C90" s="214" t="s">
        <v>103</v>
      </c>
      <c r="D90" s="224">
        <f>SUM('+прил 3'!F617)</f>
        <v>474414</v>
      </c>
      <c r="E90" s="224">
        <f>SUM('+прил 3'!G617)</f>
        <v>0</v>
      </c>
      <c r="F90" s="224">
        <f>SUM('+прил 3'!H617)</f>
        <v>0</v>
      </c>
      <c r="G90" s="224">
        <f>SUM('+прил 3'!I617)</f>
        <v>0</v>
      </c>
    </row>
    <row r="91" spans="1:7" ht="27" customHeight="1">
      <c r="A91" s="216" t="s">
        <v>188</v>
      </c>
      <c r="B91" s="203" t="s">
        <v>737</v>
      </c>
      <c r="C91" s="223"/>
      <c r="D91" s="215">
        <f>SUM(D92+D94)</f>
        <v>1338800</v>
      </c>
      <c r="E91" s="215">
        <f>SUM(E92+E94)</f>
        <v>0</v>
      </c>
      <c r="F91" s="215">
        <f>SUM(F92+F94)</f>
        <v>0</v>
      </c>
      <c r="G91" s="215">
        <f>SUM(G92+G94)</f>
        <v>0</v>
      </c>
    </row>
    <row r="92" spans="1:7" ht="39" customHeight="1">
      <c r="A92" s="216" t="s">
        <v>160</v>
      </c>
      <c r="B92" s="213" t="s">
        <v>190</v>
      </c>
      <c r="C92" s="214"/>
      <c r="D92" s="215">
        <f>SUM(D93)</f>
        <v>1004100</v>
      </c>
      <c r="E92" s="215">
        <f>SUM(E93)</f>
        <v>0</v>
      </c>
      <c r="F92" s="215">
        <f>SUM(F93)</f>
        <v>0</v>
      </c>
      <c r="G92" s="215">
        <f>SUM(G93)</f>
        <v>0</v>
      </c>
    </row>
    <row r="93" spans="1:7" ht="48">
      <c r="A93" s="216" t="s">
        <v>159</v>
      </c>
      <c r="B93" s="213" t="s">
        <v>190</v>
      </c>
      <c r="C93" s="214" t="s">
        <v>100</v>
      </c>
      <c r="D93" s="215">
        <f>SUM('+прил 3'!F41)</f>
        <v>1004100</v>
      </c>
      <c r="E93" s="215">
        <f>SUM('+прил 3'!G41)</f>
        <v>0</v>
      </c>
      <c r="F93" s="215">
        <f>SUM('+прил 3'!H41)</f>
        <v>0</v>
      </c>
      <c r="G93" s="215">
        <f>SUM('+прил 3'!I41)</f>
        <v>0</v>
      </c>
    </row>
    <row r="94" spans="1:7" ht="42" customHeight="1">
      <c r="A94" s="216" t="s">
        <v>388</v>
      </c>
      <c r="B94" s="203" t="s">
        <v>192</v>
      </c>
      <c r="C94" s="214"/>
      <c r="D94" s="215">
        <f>SUM(D95)</f>
        <v>334700</v>
      </c>
      <c r="E94" s="215">
        <f>SUM(E95)</f>
        <v>0</v>
      </c>
      <c r="F94" s="215">
        <f>SUM(F95)</f>
        <v>0</v>
      </c>
      <c r="G94" s="215">
        <f>SUM(G95)</f>
        <v>0</v>
      </c>
    </row>
    <row r="95" spans="1:7" ht="48">
      <c r="A95" s="216" t="s">
        <v>159</v>
      </c>
      <c r="B95" s="213" t="s">
        <v>192</v>
      </c>
      <c r="C95" s="214" t="s">
        <v>100</v>
      </c>
      <c r="D95" s="215">
        <f>SUM('+прил 3'!F43)</f>
        <v>334700</v>
      </c>
      <c r="E95" s="215">
        <f>SUM('+прил 3'!G43)</f>
        <v>0</v>
      </c>
      <c r="F95" s="215">
        <f>SUM('+прил 3'!H43)</f>
        <v>0</v>
      </c>
      <c r="G95" s="215">
        <f>SUM('+прил 3'!I43)</f>
        <v>0</v>
      </c>
    </row>
    <row r="96" spans="1:7" ht="36">
      <c r="A96" s="216" t="s">
        <v>303</v>
      </c>
      <c r="B96" s="213" t="s">
        <v>304</v>
      </c>
      <c r="C96" s="223"/>
      <c r="D96" s="215">
        <f aca="true" t="shared" si="3" ref="D96:G97">SUM(D97)</f>
        <v>19755613</v>
      </c>
      <c r="E96" s="215">
        <f t="shared" si="3"/>
        <v>0</v>
      </c>
      <c r="F96" s="215">
        <f t="shared" si="3"/>
        <v>0</v>
      </c>
      <c r="G96" s="215">
        <f t="shared" si="3"/>
        <v>0</v>
      </c>
    </row>
    <row r="97" spans="1:7" ht="24">
      <c r="A97" s="216" t="s">
        <v>370</v>
      </c>
      <c r="B97" s="213" t="s">
        <v>738</v>
      </c>
      <c r="C97" s="214"/>
      <c r="D97" s="215">
        <f t="shared" si="3"/>
        <v>19755613</v>
      </c>
      <c r="E97" s="215">
        <f t="shared" si="3"/>
        <v>0</v>
      </c>
      <c r="F97" s="215">
        <f t="shared" si="3"/>
        <v>0</v>
      </c>
      <c r="G97" s="215">
        <f t="shared" si="3"/>
        <v>0</v>
      </c>
    </row>
    <row r="98" spans="1:7" ht="12">
      <c r="A98" s="216" t="s">
        <v>124</v>
      </c>
      <c r="B98" s="213" t="s">
        <v>305</v>
      </c>
      <c r="C98" s="214" t="s">
        <v>123</v>
      </c>
      <c r="D98" s="215">
        <f>SUM('+прил 3'!F620)</f>
        <v>19755613</v>
      </c>
      <c r="E98" s="215">
        <f>SUM('+прил 3'!G620)</f>
        <v>0</v>
      </c>
      <c r="F98" s="215">
        <f>SUM('+прил 3'!H620)</f>
        <v>0</v>
      </c>
      <c r="G98" s="215">
        <f>SUM('+прил 3'!I620)</f>
        <v>0</v>
      </c>
    </row>
    <row r="99" spans="1:7" ht="24">
      <c r="A99" s="216" t="s">
        <v>744</v>
      </c>
      <c r="B99" s="203" t="s">
        <v>745</v>
      </c>
      <c r="C99" s="223"/>
      <c r="D99" s="215">
        <f>SUM(D100)</f>
        <v>11266258</v>
      </c>
      <c r="E99" s="215">
        <f>SUM(E100)</f>
        <v>0</v>
      </c>
      <c r="F99" s="215">
        <f>SUM(F100)</f>
        <v>0</v>
      </c>
      <c r="G99" s="215">
        <f>SUM(G100)</f>
        <v>0</v>
      </c>
    </row>
    <row r="100" spans="1:7" ht="48">
      <c r="A100" s="216" t="s">
        <v>746</v>
      </c>
      <c r="B100" s="203" t="s">
        <v>747</v>
      </c>
      <c r="C100" s="214"/>
      <c r="D100" s="215">
        <f>SUM(D101:D103)</f>
        <v>11266258</v>
      </c>
      <c r="E100" s="215">
        <f>SUM(E101:E103)</f>
        <v>0</v>
      </c>
      <c r="F100" s="215">
        <f>SUM(F101:F103)</f>
        <v>0</v>
      </c>
      <c r="G100" s="215">
        <f>SUM(G101:G103)</f>
        <v>0</v>
      </c>
    </row>
    <row r="101" spans="1:7" ht="48">
      <c r="A101" s="216" t="s">
        <v>453</v>
      </c>
      <c r="B101" s="203" t="s">
        <v>747</v>
      </c>
      <c r="C101" s="214" t="s">
        <v>100</v>
      </c>
      <c r="D101" s="215">
        <f>SUM('+прил 3'!F46)</f>
        <v>166496.8</v>
      </c>
      <c r="E101" s="215">
        <f>SUM('+прил 3'!G46)</f>
        <v>0</v>
      </c>
      <c r="F101" s="215">
        <f>SUM('+прил 3'!H46)</f>
        <v>0</v>
      </c>
      <c r="G101" s="215">
        <f>SUM('+прил 3'!I46)</f>
        <v>0</v>
      </c>
    </row>
    <row r="102" spans="1:7" ht="24.75" customHeight="1">
      <c r="A102" s="216" t="s">
        <v>65</v>
      </c>
      <c r="B102" s="203" t="s">
        <v>747</v>
      </c>
      <c r="C102" s="214" t="s">
        <v>103</v>
      </c>
      <c r="D102" s="215">
        <f>SUM('+прил 3'!F623)</f>
        <v>24000</v>
      </c>
      <c r="E102" s="215">
        <f>SUM('+прил 3'!G623)</f>
        <v>0</v>
      </c>
      <c r="F102" s="215">
        <f>SUM('+прил 3'!H623)</f>
        <v>0</v>
      </c>
      <c r="G102" s="215">
        <f>SUM('+прил 3'!I623)</f>
        <v>0</v>
      </c>
    </row>
    <row r="103" spans="1:7" ht="25.5" customHeight="1">
      <c r="A103" s="226" t="s">
        <v>173</v>
      </c>
      <c r="B103" s="203" t="s">
        <v>747</v>
      </c>
      <c r="C103" s="214" t="s">
        <v>86</v>
      </c>
      <c r="D103" s="215">
        <f>SUM('+прил 3'!F624)</f>
        <v>11075761.2</v>
      </c>
      <c r="E103" s="215">
        <f>SUM('+прил 3'!G624)</f>
        <v>0</v>
      </c>
      <c r="F103" s="215">
        <f>SUM('+прил 3'!H624)</f>
        <v>0</v>
      </c>
      <c r="G103" s="215">
        <f>SUM('+прил 3'!I624)</f>
        <v>0</v>
      </c>
    </row>
    <row r="104" spans="1:7" ht="31.5" customHeight="1">
      <c r="A104" s="303" t="s">
        <v>356</v>
      </c>
      <c r="B104" s="310" t="s">
        <v>254</v>
      </c>
      <c r="C104" s="304"/>
      <c r="D104" s="306">
        <f>SUM(D105+D159+D192)</f>
        <v>666456461.94</v>
      </c>
      <c r="E104" s="306">
        <f>SUM(E105+E159+E192)</f>
        <v>532297960</v>
      </c>
      <c r="F104" s="306">
        <f>SUM(F105+F159+F192)</f>
        <v>0</v>
      </c>
      <c r="G104" s="306">
        <f>SUM(G105+G159+G192)</f>
        <v>0</v>
      </c>
    </row>
    <row r="105" spans="1:7" ht="59.25" customHeight="1">
      <c r="A105" s="208" t="s">
        <v>357</v>
      </c>
      <c r="B105" s="209" t="s">
        <v>309</v>
      </c>
      <c r="C105" s="217"/>
      <c r="D105" s="218">
        <f>SUM(D106+D112+D155)</f>
        <v>261949697.94</v>
      </c>
      <c r="E105" s="218">
        <f>SUM(E106+E112+E155)</f>
        <v>101868507</v>
      </c>
      <c r="F105" s="218">
        <f>SUM(F106+F112+F155)</f>
        <v>0</v>
      </c>
      <c r="G105" s="218">
        <f>SUM(G106+G112+G155)</f>
        <v>0</v>
      </c>
    </row>
    <row r="106" spans="1:7" ht="24">
      <c r="A106" s="312" t="s">
        <v>444</v>
      </c>
      <c r="B106" s="314" t="s">
        <v>8</v>
      </c>
      <c r="C106" s="329"/>
      <c r="D106" s="315">
        <f>SUM(D107+D110)</f>
        <v>1594000</v>
      </c>
      <c r="E106" s="315">
        <f>SUM(E107)</f>
        <v>1483000</v>
      </c>
      <c r="F106" s="315">
        <f>SUM(F107)</f>
        <v>0</v>
      </c>
      <c r="G106" s="315">
        <f>SUM(G107)</f>
        <v>0</v>
      </c>
    </row>
    <row r="107" spans="1:7" ht="24">
      <c r="A107" s="216" t="s">
        <v>163</v>
      </c>
      <c r="B107" s="214" t="s">
        <v>9</v>
      </c>
      <c r="C107" s="214"/>
      <c r="D107" s="215">
        <f>SUM(D108:D109)</f>
        <v>1524000</v>
      </c>
      <c r="E107" s="215">
        <f>SUM(E108:E109)</f>
        <v>1483000</v>
      </c>
      <c r="F107" s="215">
        <f>SUM(F108:F109)</f>
        <v>0</v>
      </c>
      <c r="G107" s="215">
        <f>SUM(G108:G109)</f>
        <v>0</v>
      </c>
    </row>
    <row r="108" spans="1:7" ht="48">
      <c r="A108" s="216" t="s">
        <v>159</v>
      </c>
      <c r="B108" s="214" t="s">
        <v>9</v>
      </c>
      <c r="C108" s="214" t="s">
        <v>100</v>
      </c>
      <c r="D108" s="215">
        <f>SUM('+прил 3'!F483)</f>
        <v>1333000</v>
      </c>
      <c r="E108" s="215">
        <f>SUM('+прил 3'!G483)</f>
        <v>1333000</v>
      </c>
      <c r="F108" s="215">
        <f>SUM('+прил 3'!H483)</f>
        <v>0</v>
      </c>
      <c r="G108" s="215">
        <f>SUM('+прил 3'!I483)</f>
        <v>0</v>
      </c>
    </row>
    <row r="109" spans="1:7" ht="24">
      <c r="A109" s="216" t="s">
        <v>65</v>
      </c>
      <c r="B109" s="214" t="s">
        <v>311</v>
      </c>
      <c r="C109" s="214" t="s">
        <v>103</v>
      </c>
      <c r="D109" s="215">
        <f>SUM('+прил 3'!F484)</f>
        <v>191000</v>
      </c>
      <c r="E109" s="215">
        <f>SUM('+прил 3'!G484)</f>
        <v>150000</v>
      </c>
      <c r="F109" s="215">
        <f>SUM('+прил 3'!H484)</f>
        <v>0</v>
      </c>
      <c r="G109" s="215">
        <f>SUM('+прил 3'!I484)</f>
        <v>0</v>
      </c>
    </row>
    <row r="110" spans="1:7" ht="12.75">
      <c r="A110" s="148" t="s">
        <v>58</v>
      </c>
      <c r="B110" s="214" t="s">
        <v>1047</v>
      </c>
      <c r="C110" s="214"/>
      <c r="D110" s="215">
        <f>SUM(D111)</f>
        <v>70000</v>
      </c>
      <c r="E110" s="215">
        <f>SUM(E111)</f>
        <v>0</v>
      </c>
      <c r="F110" s="215">
        <f>SUM(F111)</f>
        <v>0</v>
      </c>
      <c r="G110" s="215">
        <f>SUM(G111)</f>
        <v>0</v>
      </c>
    </row>
    <row r="111" spans="1:7" ht="26.25">
      <c r="A111" s="148" t="s">
        <v>65</v>
      </c>
      <c r="B111" s="214" t="s">
        <v>1047</v>
      </c>
      <c r="C111" s="214" t="s">
        <v>103</v>
      </c>
      <c r="D111" s="215">
        <f>SUM('+прил 3'!F486)</f>
        <v>70000</v>
      </c>
      <c r="E111" s="215">
        <v>0</v>
      </c>
      <c r="F111" s="215"/>
      <c r="G111" s="215">
        <v>0</v>
      </c>
    </row>
    <row r="112" spans="1:7" ht="48">
      <c r="A112" s="312" t="s">
        <v>312</v>
      </c>
      <c r="B112" s="313" t="s">
        <v>315</v>
      </c>
      <c r="C112" s="329"/>
      <c r="D112" s="315">
        <f>SUM(D113+D115+D117+D119+D121+D123+D126+D128+D130+D132+D134+D136+D139+D143+D145+D147+D150+D152+D141)</f>
        <v>260348197.94</v>
      </c>
      <c r="E112" s="315">
        <f>SUM(E113+E115+E117+E119+E121+E123+E126+E128+E130+E132+E134+E136+E139+E143+E145+E147+E150+E152+E141)</f>
        <v>100378007</v>
      </c>
      <c r="F112" s="315">
        <f>SUM(F113+F115+F117+F119+F121+F123+F126+F128+F130+F132+F134+F136+F139+F143+F145+F147+F150+F152+F141)</f>
        <v>0</v>
      </c>
      <c r="G112" s="315">
        <f>SUM(G113+G115+G117+G119+G121+G123+G126+G128+G130+G132+G134+G136+G139+G143+G145+G147+G150+G152+G141)</f>
        <v>0</v>
      </c>
    </row>
    <row r="113" spans="1:7" ht="24">
      <c r="A113" s="216" t="s">
        <v>761</v>
      </c>
      <c r="B113" s="203" t="s">
        <v>760</v>
      </c>
      <c r="C113" s="214"/>
      <c r="D113" s="215">
        <f>SUM(D114)</f>
        <v>125000000</v>
      </c>
      <c r="E113" s="215">
        <f>SUM(E114)</f>
        <v>0</v>
      </c>
      <c r="F113" s="215">
        <f>SUM(F114)</f>
        <v>0</v>
      </c>
      <c r="G113" s="215">
        <f>SUM(G114)</f>
        <v>0</v>
      </c>
    </row>
    <row r="114" spans="1:7" ht="24">
      <c r="A114" s="216" t="s">
        <v>173</v>
      </c>
      <c r="B114" s="203" t="s">
        <v>760</v>
      </c>
      <c r="C114" s="214" t="s">
        <v>86</v>
      </c>
      <c r="D114" s="215">
        <f>SUM('+прил 3'!F336)</f>
        <v>125000000</v>
      </c>
      <c r="E114" s="215">
        <f>SUM('+прил 3'!G336)</f>
        <v>0</v>
      </c>
      <c r="F114" s="215">
        <f>SUM('+прил 3'!H336)</f>
        <v>0</v>
      </c>
      <c r="G114" s="215">
        <f>SUM('+прил 3'!I336)</f>
        <v>0</v>
      </c>
    </row>
    <row r="115" spans="1:7" ht="12">
      <c r="A115" s="216" t="s">
        <v>89</v>
      </c>
      <c r="B115" s="213" t="s">
        <v>485</v>
      </c>
      <c r="C115" s="214"/>
      <c r="D115" s="215">
        <f>SUM(D116)</f>
        <v>2711695</v>
      </c>
      <c r="E115" s="215">
        <f>SUM(E116)</f>
        <v>2579503</v>
      </c>
      <c r="F115" s="215">
        <f>SUM(F116)</f>
        <v>0</v>
      </c>
      <c r="G115" s="215">
        <f>SUM(G116)</f>
        <v>0</v>
      </c>
    </row>
    <row r="116" spans="1:7" ht="12">
      <c r="A116" s="216" t="s">
        <v>124</v>
      </c>
      <c r="B116" s="213" t="s">
        <v>485</v>
      </c>
      <c r="C116" s="214" t="s">
        <v>123</v>
      </c>
      <c r="D116" s="215">
        <f>SUM('+прил 3'!F629)</f>
        <v>2711695</v>
      </c>
      <c r="E116" s="215">
        <f>SUM('+прил 3'!G629)</f>
        <v>2579503</v>
      </c>
      <c r="F116" s="215">
        <f>SUM('+прил 3'!H629)</f>
        <v>0</v>
      </c>
      <c r="G116" s="215">
        <f>SUM('+прил 3'!I629)</f>
        <v>0</v>
      </c>
    </row>
    <row r="117" spans="1:7" ht="24">
      <c r="A117" s="212" t="s">
        <v>422</v>
      </c>
      <c r="B117" s="203" t="s">
        <v>423</v>
      </c>
      <c r="C117" s="214"/>
      <c r="D117" s="215">
        <f>SUM(D118)</f>
        <v>303073</v>
      </c>
      <c r="E117" s="215">
        <f>SUM(E118)</f>
        <v>303073</v>
      </c>
      <c r="F117" s="215">
        <f>SUM(F118)</f>
        <v>0</v>
      </c>
      <c r="G117" s="215">
        <f>SUM(G118)</f>
        <v>0</v>
      </c>
    </row>
    <row r="118" spans="1:7" ht="48">
      <c r="A118" s="216" t="s">
        <v>159</v>
      </c>
      <c r="B118" s="203" t="s">
        <v>423</v>
      </c>
      <c r="C118" s="214" t="s">
        <v>100</v>
      </c>
      <c r="D118" s="215">
        <f>SUM('+прил 3'!F338+'+прил 3'!F293)</f>
        <v>303073</v>
      </c>
      <c r="E118" s="215">
        <f>SUM('+прил 3'!G338+'+прил 3'!G293)</f>
        <v>303073</v>
      </c>
      <c r="F118" s="215">
        <f>SUM('+прил 3'!H338+'+прил 3'!H293)</f>
        <v>0</v>
      </c>
      <c r="G118" s="215">
        <f>SUM('+прил 3'!I338+'+прил 3'!I293)</f>
        <v>0</v>
      </c>
    </row>
    <row r="119" spans="1:7" ht="51" customHeight="1">
      <c r="A119" s="212" t="s">
        <v>464</v>
      </c>
      <c r="B119" s="203" t="s">
        <v>420</v>
      </c>
      <c r="C119" s="214"/>
      <c r="D119" s="215">
        <f>SUM(D120)</f>
        <v>1012061</v>
      </c>
      <c r="E119" s="215">
        <f>SUM(E120)</f>
        <v>1012061</v>
      </c>
      <c r="F119" s="215">
        <f>SUM(F120)</f>
        <v>0</v>
      </c>
      <c r="G119" s="215">
        <f>SUM(G120)</f>
        <v>0</v>
      </c>
    </row>
    <row r="120" spans="1:7" ht="24">
      <c r="A120" s="216" t="s">
        <v>65</v>
      </c>
      <c r="B120" s="203" t="s">
        <v>420</v>
      </c>
      <c r="C120" s="214" t="s">
        <v>103</v>
      </c>
      <c r="D120" s="215">
        <f>SUM('+прил 3'!F340)</f>
        <v>1012061</v>
      </c>
      <c r="E120" s="215">
        <f>SUM('+прил 3'!G340)</f>
        <v>1012061</v>
      </c>
      <c r="F120" s="215">
        <f>SUM('+прил 3'!H340)</f>
        <v>0</v>
      </c>
      <c r="G120" s="215">
        <f>SUM('+прил 3'!I340)</f>
        <v>0</v>
      </c>
    </row>
    <row r="121" spans="1:7" ht="48">
      <c r="A121" s="212" t="s">
        <v>465</v>
      </c>
      <c r="B121" s="203" t="s">
        <v>421</v>
      </c>
      <c r="C121" s="214"/>
      <c r="D121" s="215">
        <f>SUM(D122)</f>
        <v>626282</v>
      </c>
      <c r="E121" s="215">
        <f>SUM(E122)</f>
        <v>626282</v>
      </c>
      <c r="F121" s="215">
        <f>SUM(F122)</f>
        <v>0</v>
      </c>
      <c r="G121" s="215">
        <f>SUM(G122)</f>
        <v>0</v>
      </c>
    </row>
    <row r="122" spans="1:7" ht="24">
      <c r="A122" s="216" t="s">
        <v>65</v>
      </c>
      <c r="B122" s="203" t="s">
        <v>421</v>
      </c>
      <c r="C122" s="214" t="s">
        <v>103</v>
      </c>
      <c r="D122" s="215">
        <f>SUM('+прил 3'!F342)</f>
        <v>626282</v>
      </c>
      <c r="E122" s="215">
        <f>SUM('+прил 3'!G342)</f>
        <v>626282</v>
      </c>
      <c r="F122" s="215">
        <f>SUM('+прил 3'!H342)</f>
        <v>0</v>
      </c>
      <c r="G122" s="215">
        <f>SUM('+прил 3'!I342)</f>
        <v>0</v>
      </c>
    </row>
    <row r="123" spans="1:7" ht="24">
      <c r="A123" s="216" t="s">
        <v>163</v>
      </c>
      <c r="B123" s="213" t="s">
        <v>316</v>
      </c>
      <c r="C123" s="214"/>
      <c r="D123" s="215">
        <f>SUM(D124:D125)</f>
        <v>67923384</v>
      </c>
      <c r="E123" s="215">
        <f>SUM(E124:E125)</f>
        <v>46449551</v>
      </c>
      <c r="F123" s="215">
        <f>SUM(F124:F125)</f>
        <v>0</v>
      </c>
      <c r="G123" s="215">
        <f>SUM(G124:G125)</f>
        <v>0</v>
      </c>
    </row>
    <row r="124" spans="1:7" ht="24">
      <c r="A124" s="216" t="s">
        <v>65</v>
      </c>
      <c r="B124" s="213" t="s">
        <v>314</v>
      </c>
      <c r="C124" s="214" t="s">
        <v>103</v>
      </c>
      <c r="D124" s="215">
        <f>SUM('+прил 3'!F284+'+прил 3'!F346)</f>
        <v>63485744</v>
      </c>
      <c r="E124" s="215">
        <f>SUM('+прил 3'!G284+'+прил 3'!G346)</f>
        <v>42011911</v>
      </c>
      <c r="F124" s="215">
        <f>SUM('+прил 3'!H284+'+прил 3'!H346)</f>
        <v>0</v>
      </c>
      <c r="G124" s="215">
        <f>SUM('+прил 3'!I284+'+прил 3'!I346)</f>
        <v>0</v>
      </c>
    </row>
    <row r="125" spans="1:7" ht="12">
      <c r="A125" s="216" t="s">
        <v>105</v>
      </c>
      <c r="B125" s="213" t="s">
        <v>314</v>
      </c>
      <c r="C125" s="214" t="s">
        <v>104</v>
      </c>
      <c r="D125" s="215">
        <f>SUM('+прил 3'!F285+'+прил 3'!F347)</f>
        <v>4437640</v>
      </c>
      <c r="E125" s="215">
        <f>SUM('+прил 3'!G285+'+прил 3'!G347)</f>
        <v>4437640</v>
      </c>
      <c r="F125" s="215">
        <f>SUM('+прил 3'!H285+'+прил 3'!H347)</f>
        <v>0</v>
      </c>
      <c r="G125" s="215">
        <f>SUM('+прил 3'!I285+'+прил 3'!I347)</f>
        <v>0</v>
      </c>
    </row>
    <row r="126" spans="1:7" ht="36">
      <c r="A126" s="216" t="s">
        <v>417</v>
      </c>
      <c r="B126" s="203" t="s">
        <v>411</v>
      </c>
      <c r="C126" s="214"/>
      <c r="D126" s="215">
        <f>SUM(D127)</f>
        <v>100000</v>
      </c>
      <c r="E126" s="215">
        <f>SUM(E127)</f>
        <v>100000</v>
      </c>
      <c r="F126" s="215">
        <f>SUM(F127)</f>
        <v>0</v>
      </c>
      <c r="G126" s="215">
        <f>SUM(G127)</f>
        <v>0</v>
      </c>
    </row>
    <row r="127" spans="1:7" ht="24">
      <c r="A127" s="216" t="s">
        <v>65</v>
      </c>
      <c r="B127" s="203" t="s">
        <v>411</v>
      </c>
      <c r="C127" s="214" t="s">
        <v>103</v>
      </c>
      <c r="D127" s="215">
        <f>SUM('+прил 3'!F349)</f>
        <v>100000</v>
      </c>
      <c r="E127" s="215">
        <f>SUM('+прил 3'!G349)</f>
        <v>100000</v>
      </c>
      <c r="F127" s="215">
        <f>SUM('+прил 3'!H349)</f>
        <v>0</v>
      </c>
      <c r="G127" s="215">
        <f>SUM('+прил 3'!I349)</f>
        <v>0</v>
      </c>
    </row>
    <row r="128" spans="1:7" ht="24">
      <c r="A128" s="216" t="s">
        <v>489</v>
      </c>
      <c r="B128" s="203" t="s">
        <v>412</v>
      </c>
      <c r="C128" s="214"/>
      <c r="D128" s="224">
        <f>SUM(D129)</f>
        <v>3019236.97</v>
      </c>
      <c r="E128" s="224">
        <f>SUM(E129)</f>
        <v>2634899</v>
      </c>
      <c r="F128" s="224">
        <f>SUM(F129)</f>
        <v>0</v>
      </c>
      <c r="G128" s="224">
        <f>SUM(G129)</f>
        <v>0</v>
      </c>
    </row>
    <row r="129" spans="1:7" ht="24">
      <c r="A129" s="216" t="s">
        <v>65</v>
      </c>
      <c r="B129" s="203" t="s">
        <v>412</v>
      </c>
      <c r="C129" s="214" t="s">
        <v>103</v>
      </c>
      <c r="D129" s="224">
        <f>SUM('+прил 3'!F351)</f>
        <v>3019236.97</v>
      </c>
      <c r="E129" s="224">
        <f>SUM('+прил 3'!G351)</f>
        <v>2634899</v>
      </c>
      <c r="F129" s="224">
        <f>SUM('+прил 3'!H351)</f>
        <v>0</v>
      </c>
      <c r="G129" s="224">
        <f>SUM('+прил 3'!I351)</f>
        <v>0</v>
      </c>
    </row>
    <row r="130" spans="1:7" ht="39" customHeight="1">
      <c r="A130" s="216" t="s">
        <v>483</v>
      </c>
      <c r="B130" s="203" t="s">
        <v>484</v>
      </c>
      <c r="C130" s="214"/>
      <c r="D130" s="215">
        <f>SUM(D131)</f>
        <v>600000</v>
      </c>
      <c r="E130" s="215">
        <f>SUM(E131)</f>
        <v>600000</v>
      </c>
      <c r="F130" s="215">
        <f>SUM(F131)</f>
        <v>0</v>
      </c>
      <c r="G130" s="215">
        <f>SUM(G131)</f>
        <v>0</v>
      </c>
    </row>
    <row r="131" spans="1:7" ht="24">
      <c r="A131" s="216" t="s">
        <v>65</v>
      </c>
      <c r="B131" s="203" t="s">
        <v>484</v>
      </c>
      <c r="C131" s="214" t="s">
        <v>103</v>
      </c>
      <c r="D131" s="215">
        <f>SUM('+прил 3'!F287)</f>
        <v>600000</v>
      </c>
      <c r="E131" s="215">
        <f>SUM('+прил 3'!G287)</f>
        <v>600000</v>
      </c>
      <c r="F131" s="215">
        <f>SUM('+прил 3'!H287)</f>
        <v>0</v>
      </c>
      <c r="G131" s="215">
        <f>SUM('+прил 3'!I287)</f>
        <v>0</v>
      </c>
    </row>
    <row r="132" spans="1:7" ht="24">
      <c r="A132" s="216" t="s">
        <v>487</v>
      </c>
      <c r="B132" s="203" t="s">
        <v>488</v>
      </c>
      <c r="C132" s="214"/>
      <c r="D132" s="215">
        <f>SUM(D133)</f>
        <v>9737152.42</v>
      </c>
      <c r="E132" s="215">
        <f>SUM(E133)</f>
        <v>9170375</v>
      </c>
      <c r="F132" s="215">
        <f>SUM(F133)</f>
        <v>0</v>
      </c>
      <c r="G132" s="215">
        <f>SUM(G133)</f>
        <v>0</v>
      </c>
    </row>
    <row r="133" spans="1:7" ht="24">
      <c r="A133" s="216" t="s">
        <v>65</v>
      </c>
      <c r="B133" s="203" t="s">
        <v>488</v>
      </c>
      <c r="C133" s="214" t="s">
        <v>103</v>
      </c>
      <c r="D133" s="215">
        <f>SUM('+прил 3'!F289)</f>
        <v>9737152.42</v>
      </c>
      <c r="E133" s="215">
        <f>SUM('+прил 3'!G289)</f>
        <v>9170375</v>
      </c>
      <c r="F133" s="215">
        <f>SUM('+прил 3'!H289)</f>
        <v>0</v>
      </c>
      <c r="G133" s="215">
        <f>SUM('+прил 3'!I289)</f>
        <v>0</v>
      </c>
    </row>
    <row r="134" spans="1:7" ht="36">
      <c r="A134" s="216" t="s">
        <v>496</v>
      </c>
      <c r="B134" s="203" t="s">
        <v>495</v>
      </c>
      <c r="C134" s="214"/>
      <c r="D134" s="215">
        <f>SUM(D135)</f>
        <v>95000</v>
      </c>
      <c r="E134" s="215">
        <f>SUM(E135)</f>
        <v>95000</v>
      </c>
      <c r="F134" s="215">
        <f>SUM(F135)</f>
        <v>0</v>
      </c>
      <c r="G134" s="215">
        <f>SUM(G135)</f>
        <v>0</v>
      </c>
    </row>
    <row r="135" spans="1:7" ht="12">
      <c r="A135" s="216" t="s">
        <v>124</v>
      </c>
      <c r="B135" s="203" t="s">
        <v>495</v>
      </c>
      <c r="C135" s="214" t="s">
        <v>123</v>
      </c>
      <c r="D135" s="215">
        <f>SUM('+прил 3'!F353)</f>
        <v>95000</v>
      </c>
      <c r="E135" s="215">
        <f>SUM('+прил 3'!G353)</f>
        <v>95000</v>
      </c>
      <c r="F135" s="215">
        <f>SUM('+прил 3'!H353)</f>
        <v>0</v>
      </c>
      <c r="G135" s="215">
        <f>SUM('+прил 3'!I353)</f>
        <v>0</v>
      </c>
    </row>
    <row r="136" spans="1:7" ht="36">
      <c r="A136" s="216" t="s">
        <v>756</v>
      </c>
      <c r="B136" s="203" t="s">
        <v>757</v>
      </c>
      <c r="C136" s="214"/>
      <c r="D136" s="215">
        <f>SUM(D137:D138)</f>
        <v>468000</v>
      </c>
      <c r="E136" s="215">
        <f>SUM(E137:E138)</f>
        <v>468000</v>
      </c>
      <c r="F136" s="215">
        <f>SUM(F137:F138)</f>
        <v>0</v>
      </c>
      <c r="G136" s="215">
        <f>SUM(G137:G138)</f>
        <v>0</v>
      </c>
    </row>
    <row r="137" spans="1:7" ht="24">
      <c r="A137" s="216" t="s">
        <v>65</v>
      </c>
      <c r="B137" s="203" t="s">
        <v>757</v>
      </c>
      <c r="C137" s="214" t="s">
        <v>103</v>
      </c>
      <c r="D137" s="215">
        <f>SUM('+прил 3'!F355)</f>
        <v>431500</v>
      </c>
      <c r="E137" s="215">
        <f>SUM('+прил 3'!G355)</f>
        <v>431500</v>
      </c>
      <c r="F137" s="215">
        <f>SUM('+прил 3'!H355)</f>
        <v>0</v>
      </c>
      <c r="G137" s="215">
        <f>SUM('+прил 3'!I355)</f>
        <v>0</v>
      </c>
    </row>
    <row r="138" spans="1:7" ht="12">
      <c r="A138" s="216" t="s">
        <v>124</v>
      </c>
      <c r="B138" s="203" t="s">
        <v>757</v>
      </c>
      <c r="C138" s="214" t="s">
        <v>123</v>
      </c>
      <c r="D138" s="215">
        <f>SUM('+прил 3'!F356)</f>
        <v>36500</v>
      </c>
      <c r="E138" s="215">
        <f>SUM('+прил 3'!G356)</f>
        <v>36500</v>
      </c>
      <c r="F138" s="215">
        <f>SUM('+прил 3'!H356)</f>
        <v>0</v>
      </c>
      <c r="G138" s="215">
        <f>SUM('+прил 3'!I356)</f>
        <v>0</v>
      </c>
    </row>
    <row r="139" spans="1:7" ht="60">
      <c r="A139" s="216" t="s">
        <v>782</v>
      </c>
      <c r="B139" s="227" t="s">
        <v>783</v>
      </c>
      <c r="C139" s="214"/>
      <c r="D139" s="215">
        <f>SUM(D140)</f>
        <v>6284000</v>
      </c>
      <c r="E139" s="215">
        <f>SUM(E140)</f>
        <v>6284000</v>
      </c>
      <c r="F139" s="215">
        <f>SUM(F140)</f>
        <v>0</v>
      </c>
      <c r="G139" s="215">
        <f>SUM(G140)</f>
        <v>0</v>
      </c>
    </row>
    <row r="140" spans="1:7" ht="24">
      <c r="A140" s="216" t="s">
        <v>784</v>
      </c>
      <c r="B140" s="227" t="s">
        <v>783</v>
      </c>
      <c r="C140" s="214" t="s">
        <v>103</v>
      </c>
      <c r="D140" s="215">
        <f>SUM('+прил 3'!F358)</f>
        <v>6284000</v>
      </c>
      <c r="E140" s="215">
        <f>SUM('+прил 3'!G358)</f>
        <v>6284000</v>
      </c>
      <c r="F140" s="215">
        <f>SUM('+прил 3'!H358)</f>
        <v>0</v>
      </c>
      <c r="G140" s="215">
        <f>SUM('+прил 3'!I358)</f>
        <v>0</v>
      </c>
    </row>
    <row r="141" spans="1:7" ht="48">
      <c r="A141" s="235" t="s">
        <v>1012</v>
      </c>
      <c r="B141" s="203" t="s">
        <v>943</v>
      </c>
      <c r="C141" s="214"/>
      <c r="D141" s="224">
        <f>SUM(D142)</f>
        <v>9192227.55</v>
      </c>
      <c r="E141" s="224">
        <f>SUM(E142)</f>
        <v>0</v>
      </c>
      <c r="F141" s="224">
        <f>SUM(F142)</f>
        <v>0</v>
      </c>
      <c r="G141" s="224">
        <f>SUM(G142)</f>
        <v>0</v>
      </c>
    </row>
    <row r="142" spans="1:7" ht="24">
      <c r="A142" s="235" t="s">
        <v>173</v>
      </c>
      <c r="B142" s="203" t="s">
        <v>943</v>
      </c>
      <c r="C142" s="214" t="s">
        <v>86</v>
      </c>
      <c r="D142" s="224">
        <f>SUM('+прил 3'!F291)</f>
        <v>9192227.55</v>
      </c>
      <c r="E142" s="224">
        <f>SUM('+прил 3'!G291)</f>
        <v>0</v>
      </c>
      <c r="F142" s="224">
        <f>SUM('+прил 3'!H291)</f>
        <v>0</v>
      </c>
      <c r="G142" s="224">
        <f>SUM('+прил 3'!I291)</f>
        <v>0</v>
      </c>
    </row>
    <row r="143" spans="1:7" ht="24">
      <c r="A143" s="216" t="s">
        <v>481</v>
      </c>
      <c r="B143" s="203" t="s">
        <v>435</v>
      </c>
      <c r="C143" s="214"/>
      <c r="D143" s="215">
        <f>SUM(D144)</f>
        <v>11207649</v>
      </c>
      <c r="E143" s="215">
        <f>SUM(E144)</f>
        <v>10000000</v>
      </c>
      <c r="F143" s="215">
        <f>SUM(F144)</f>
        <v>0</v>
      </c>
      <c r="G143" s="215">
        <f>SUM(G144)</f>
        <v>0</v>
      </c>
    </row>
    <row r="144" spans="1:7" ht="24">
      <c r="A144" s="216" t="s">
        <v>173</v>
      </c>
      <c r="B144" s="203" t="s">
        <v>435</v>
      </c>
      <c r="C144" s="214" t="s">
        <v>86</v>
      </c>
      <c r="D144" s="215">
        <f>SUM('+прил 3'!F362)</f>
        <v>11207649</v>
      </c>
      <c r="E144" s="215">
        <f>SUM('+прил 3'!G362)</f>
        <v>10000000</v>
      </c>
      <c r="F144" s="215">
        <f>SUM('+прил 3'!H362)</f>
        <v>0</v>
      </c>
      <c r="G144" s="215">
        <f>SUM('+прил 3'!I362)</f>
        <v>0</v>
      </c>
    </row>
    <row r="145" spans="1:7" ht="36">
      <c r="A145" s="216" t="s">
        <v>477</v>
      </c>
      <c r="B145" s="203" t="s">
        <v>478</v>
      </c>
      <c r="C145" s="214"/>
      <c r="D145" s="224">
        <f>SUM(D146)</f>
        <v>11435349</v>
      </c>
      <c r="E145" s="224">
        <f>SUM(E146)</f>
        <v>11423626</v>
      </c>
      <c r="F145" s="224">
        <f>SUM(F146)</f>
        <v>0</v>
      </c>
      <c r="G145" s="224">
        <f>SUM(G146)</f>
        <v>0</v>
      </c>
    </row>
    <row r="146" spans="1:7" ht="24">
      <c r="A146" s="216" t="s">
        <v>65</v>
      </c>
      <c r="B146" s="203" t="s">
        <v>478</v>
      </c>
      <c r="C146" s="214" t="s">
        <v>103</v>
      </c>
      <c r="D146" s="215">
        <f>SUM('+прил 3'!F360)</f>
        <v>11435349</v>
      </c>
      <c r="E146" s="215">
        <f>SUM('+прил 3'!G360)</f>
        <v>11423626</v>
      </c>
      <c r="F146" s="215">
        <f>SUM('+прил 3'!H360)</f>
        <v>0</v>
      </c>
      <c r="G146" s="215">
        <f>SUM('+прил 3'!I360)</f>
        <v>0</v>
      </c>
    </row>
    <row r="147" spans="1:7" ht="24">
      <c r="A147" s="212" t="s">
        <v>59</v>
      </c>
      <c r="B147" s="213" t="s">
        <v>61</v>
      </c>
      <c r="C147" s="214"/>
      <c r="D147" s="215">
        <f>SUM(D148:D149)</f>
        <v>2796950</v>
      </c>
      <c r="E147" s="215">
        <f>SUM(E148:E149)</f>
        <v>2796000</v>
      </c>
      <c r="F147" s="215">
        <f>SUM(F148:F149)</f>
        <v>0</v>
      </c>
      <c r="G147" s="215">
        <f>SUM(G148:G149)</f>
        <v>0</v>
      </c>
    </row>
    <row r="148" spans="1:7" ht="48">
      <c r="A148" s="216" t="s">
        <v>159</v>
      </c>
      <c r="B148" s="213" t="s">
        <v>61</v>
      </c>
      <c r="C148" s="214" t="s">
        <v>100</v>
      </c>
      <c r="D148" s="215">
        <f>SUM('+прил 3'!F364+'+прил 3'!F295)</f>
        <v>2326950</v>
      </c>
      <c r="E148" s="215">
        <f>SUM('+прил 3'!G364+'+прил 3'!G295)</f>
        <v>2326000</v>
      </c>
      <c r="F148" s="215">
        <f>SUM('+прил 3'!H364+'+прил 3'!H295)</f>
        <v>0</v>
      </c>
      <c r="G148" s="215">
        <f>SUM('+прил 3'!I364+'+прил 3'!I295)</f>
        <v>0</v>
      </c>
    </row>
    <row r="149" spans="1:7" ht="12">
      <c r="A149" s="216" t="s">
        <v>124</v>
      </c>
      <c r="B149" s="213" t="s">
        <v>61</v>
      </c>
      <c r="C149" s="214" t="s">
        <v>123</v>
      </c>
      <c r="D149" s="215">
        <f>SUM('+прил 3'!F365)</f>
        <v>470000</v>
      </c>
      <c r="E149" s="215">
        <f>SUM('+прил 3'!G365)</f>
        <v>470000</v>
      </c>
      <c r="F149" s="215">
        <f>SUM('+прил 3'!H365)</f>
        <v>0</v>
      </c>
      <c r="G149" s="215">
        <f>SUM('+прил 3'!I365)</f>
        <v>0</v>
      </c>
    </row>
    <row r="150" spans="1:7" ht="36">
      <c r="A150" s="216" t="s">
        <v>1044</v>
      </c>
      <c r="B150" s="203" t="s">
        <v>410</v>
      </c>
      <c r="C150" s="214"/>
      <c r="D150" s="215">
        <f>SUM(D151)</f>
        <v>1774420</v>
      </c>
      <c r="E150" s="215">
        <f>SUM(E151)</f>
        <v>1667637</v>
      </c>
      <c r="F150" s="215">
        <f>SUM(F151)</f>
        <v>0</v>
      </c>
      <c r="G150" s="215">
        <f>SUM(G151)</f>
        <v>0</v>
      </c>
    </row>
    <row r="151" spans="1:7" ht="24">
      <c r="A151" s="216" t="s">
        <v>65</v>
      </c>
      <c r="B151" s="203" t="s">
        <v>410</v>
      </c>
      <c r="C151" s="214" t="s">
        <v>103</v>
      </c>
      <c r="D151" s="215">
        <f>SUM('+прил 3'!F367)</f>
        <v>1774420</v>
      </c>
      <c r="E151" s="215">
        <f>SUM('+прил 3'!G367)</f>
        <v>1667637</v>
      </c>
      <c r="F151" s="215">
        <f>SUM('+прил 3'!H367)</f>
        <v>0</v>
      </c>
      <c r="G151" s="215">
        <f>SUM('+прил 3'!I367)</f>
        <v>0</v>
      </c>
    </row>
    <row r="152" spans="1:7" ht="48">
      <c r="A152" s="212" t="s">
        <v>384</v>
      </c>
      <c r="B152" s="213" t="s">
        <v>62</v>
      </c>
      <c r="C152" s="214"/>
      <c r="D152" s="224">
        <f>SUM(D153:D154)</f>
        <v>6061718</v>
      </c>
      <c r="E152" s="224">
        <f>SUM(E153:E154)</f>
        <v>4168000</v>
      </c>
      <c r="F152" s="224">
        <f>SUM(F153:F154)</f>
        <v>0</v>
      </c>
      <c r="G152" s="224">
        <f>SUM(G153:G154)</f>
        <v>0</v>
      </c>
    </row>
    <row r="153" spans="1:7" ht="24">
      <c r="A153" s="216" t="s">
        <v>65</v>
      </c>
      <c r="B153" s="213" t="s">
        <v>62</v>
      </c>
      <c r="C153" s="214" t="s">
        <v>103</v>
      </c>
      <c r="D153" s="224">
        <f>SUM('+прил 3'!F369)</f>
        <v>2934000</v>
      </c>
      <c r="E153" s="224">
        <f>SUM('+прил 3'!G369)</f>
        <v>2934000</v>
      </c>
      <c r="F153" s="224">
        <f>SUM('+прил 3'!H369)</f>
        <v>0</v>
      </c>
      <c r="G153" s="224">
        <f>SUM('+прил 3'!I369)</f>
        <v>0</v>
      </c>
    </row>
    <row r="154" spans="1:7" ht="12">
      <c r="A154" s="216" t="s">
        <v>124</v>
      </c>
      <c r="B154" s="213" t="s">
        <v>63</v>
      </c>
      <c r="C154" s="214" t="s">
        <v>123</v>
      </c>
      <c r="D154" s="224">
        <f>SUM('+прил 3'!F370)</f>
        <v>3127718</v>
      </c>
      <c r="E154" s="224">
        <f>SUM('+прил 3'!G370)</f>
        <v>1234000</v>
      </c>
      <c r="F154" s="224">
        <f>SUM('+прил 3'!H370)</f>
        <v>0</v>
      </c>
      <c r="G154" s="224">
        <f>SUM('+прил 3'!I370)</f>
        <v>0</v>
      </c>
    </row>
    <row r="155" spans="1:7" ht="24">
      <c r="A155" s="312" t="s">
        <v>441</v>
      </c>
      <c r="B155" s="314" t="s">
        <v>440</v>
      </c>
      <c r="C155" s="329"/>
      <c r="D155" s="330">
        <f>SUM(D156)</f>
        <v>7500</v>
      </c>
      <c r="E155" s="330">
        <f>SUM(E156)</f>
        <v>7500</v>
      </c>
      <c r="F155" s="330">
        <f>SUM(F156)</f>
        <v>0</v>
      </c>
      <c r="G155" s="330">
        <f>SUM(G156)</f>
        <v>0</v>
      </c>
    </row>
    <row r="156" spans="1:7" ht="12">
      <c r="A156" s="216" t="s">
        <v>58</v>
      </c>
      <c r="B156" s="214" t="s">
        <v>424</v>
      </c>
      <c r="C156" s="214"/>
      <c r="D156" s="224">
        <f>SUM(D157:D158)</f>
        <v>7500</v>
      </c>
      <c r="E156" s="224">
        <f>SUM(E157:E158)</f>
        <v>7500</v>
      </c>
      <c r="F156" s="224">
        <f>SUM(F157:F158)</f>
        <v>0</v>
      </c>
      <c r="G156" s="224">
        <f>SUM(G157:G158)</f>
        <v>0</v>
      </c>
    </row>
    <row r="157" spans="1:7" ht="12">
      <c r="A157" s="216" t="s">
        <v>124</v>
      </c>
      <c r="B157" s="214" t="s">
        <v>424</v>
      </c>
      <c r="C157" s="214" t="s">
        <v>123</v>
      </c>
      <c r="D157" s="215">
        <f>SUM('+прил 3'!F489)</f>
        <v>6000</v>
      </c>
      <c r="E157" s="215">
        <f>SUM('+прил 3'!G489)</f>
        <v>6000</v>
      </c>
      <c r="F157" s="215">
        <f>SUM('+прил 3'!H489)</f>
        <v>0</v>
      </c>
      <c r="G157" s="215">
        <f>SUM('+прил 3'!I489)</f>
        <v>0</v>
      </c>
    </row>
    <row r="158" spans="1:7" ht="24">
      <c r="A158" s="216" t="s">
        <v>389</v>
      </c>
      <c r="B158" s="214" t="s">
        <v>424</v>
      </c>
      <c r="C158" s="214" t="s">
        <v>167</v>
      </c>
      <c r="D158" s="215">
        <f>SUM('+прил 3'!F490)</f>
        <v>1500</v>
      </c>
      <c r="E158" s="215">
        <f>SUM('+прил 3'!G490)</f>
        <v>1500</v>
      </c>
      <c r="F158" s="215">
        <f>SUM('+прил 3'!H490)</f>
        <v>0</v>
      </c>
      <c r="G158" s="215">
        <f>SUM('+прил 3'!I490)</f>
        <v>0</v>
      </c>
    </row>
    <row r="159" spans="1:7" ht="33.75">
      <c r="A159" s="208" t="s">
        <v>393</v>
      </c>
      <c r="B159" s="209" t="s">
        <v>255</v>
      </c>
      <c r="C159" s="217"/>
      <c r="D159" s="218">
        <f>SUM(D160+D169+D177+D187)</f>
        <v>389350454</v>
      </c>
      <c r="E159" s="218">
        <f>SUM(E160+E169+E177+E187)</f>
        <v>410458197</v>
      </c>
      <c r="F159" s="218">
        <f>SUM(F160+F169+F177+F187)</f>
        <v>0</v>
      </c>
      <c r="G159" s="218">
        <f>SUM(G160+G169+G177+G187)</f>
        <v>0</v>
      </c>
    </row>
    <row r="160" spans="1:7" ht="24">
      <c r="A160" s="216" t="s">
        <v>257</v>
      </c>
      <c r="B160" s="213" t="s">
        <v>256</v>
      </c>
      <c r="C160" s="214"/>
      <c r="D160" s="215">
        <f>SUM(D161+D164+D167)</f>
        <v>71536579</v>
      </c>
      <c r="E160" s="215">
        <f>SUM(E161+E164+E167)</f>
        <v>75386101</v>
      </c>
      <c r="F160" s="215">
        <f>SUM(F161+F164+F167)</f>
        <v>0</v>
      </c>
      <c r="G160" s="215">
        <f>SUM(G161+G164+G167)</f>
        <v>0</v>
      </c>
    </row>
    <row r="161" spans="1:7" ht="48">
      <c r="A161" s="216" t="s">
        <v>780</v>
      </c>
      <c r="B161" s="203" t="s">
        <v>781</v>
      </c>
      <c r="C161" s="214"/>
      <c r="D161" s="215">
        <f>SUM(D162:D163)</f>
        <v>3354000</v>
      </c>
      <c r="E161" s="215">
        <f>SUM(E162:E163)</f>
        <v>3354000</v>
      </c>
      <c r="F161" s="215">
        <f>SUM(F162:F163)</f>
        <v>0</v>
      </c>
      <c r="G161" s="215">
        <f>SUM(G162:G163)</f>
        <v>0</v>
      </c>
    </row>
    <row r="162" spans="1:7" ht="48">
      <c r="A162" s="216" t="s">
        <v>159</v>
      </c>
      <c r="B162" s="203" t="s">
        <v>781</v>
      </c>
      <c r="C162" s="214" t="s">
        <v>100</v>
      </c>
      <c r="D162" s="215">
        <f>SUM('+прил 3'!F304)</f>
        <v>2850000</v>
      </c>
      <c r="E162" s="215">
        <f>SUM('+прил 3'!G304)</f>
        <v>2850000</v>
      </c>
      <c r="F162" s="215">
        <f>SUM('+прил 3'!H304)</f>
        <v>0</v>
      </c>
      <c r="G162" s="215">
        <f>SUM('+прил 3'!I304)</f>
        <v>0</v>
      </c>
    </row>
    <row r="163" spans="1:7" ht="12">
      <c r="A163" s="216" t="s">
        <v>124</v>
      </c>
      <c r="B163" s="203" t="s">
        <v>781</v>
      </c>
      <c r="C163" s="214" t="s">
        <v>123</v>
      </c>
      <c r="D163" s="215">
        <f>SUM('+прил 3'!F305)</f>
        <v>504000</v>
      </c>
      <c r="E163" s="215">
        <f>SUM('+прил 3'!G305)</f>
        <v>504000</v>
      </c>
      <c r="F163" s="215">
        <f>SUM('+прил 3'!H305)</f>
        <v>0</v>
      </c>
      <c r="G163" s="215">
        <f>SUM('+прил 3'!I305)</f>
        <v>0</v>
      </c>
    </row>
    <row r="164" spans="1:7" ht="74.25" customHeight="1">
      <c r="A164" s="216" t="s">
        <v>332</v>
      </c>
      <c r="B164" s="213" t="s">
        <v>307</v>
      </c>
      <c r="C164" s="214"/>
      <c r="D164" s="215">
        <f>SUM(D165:D166)</f>
        <v>46151473</v>
      </c>
      <c r="E164" s="215">
        <f>SUM(E165:E166)</f>
        <v>51592101</v>
      </c>
      <c r="F164" s="215">
        <f>SUM(F165:F166)</f>
        <v>0</v>
      </c>
      <c r="G164" s="215">
        <f>SUM(G165:G166)</f>
        <v>0</v>
      </c>
    </row>
    <row r="165" spans="1:7" ht="48">
      <c r="A165" s="216" t="s">
        <v>159</v>
      </c>
      <c r="B165" s="213" t="s">
        <v>307</v>
      </c>
      <c r="C165" s="214" t="s">
        <v>100</v>
      </c>
      <c r="D165" s="215">
        <f>SUM('+прил 3'!F299)</f>
        <v>45644371</v>
      </c>
      <c r="E165" s="215">
        <f>SUM('+прил 3'!G299)</f>
        <v>51084999</v>
      </c>
      <c r="F165" s="215">
        <f>SUM('+прил 3'!H299)</f>
        <v>0</v>
      </c>
      <c r="G165" s="215">
        <f>SUM('+прил 3'!I299)</f>
        <v>0</v>
      </c>
    </row>
    <row r="166" spans="1:7" ht="24">
      <c r="A166" s="216" t="s">
        <v>65</v>
      </c>
      <c r="B166" s="213" t="s">
        <v>307</v>
      </c>
      <c r="C166" s="214" t="s">
        <v>103</v>
      </c>
      <c r="D166" s="215">
        <f>SUM('+прил 3'!F300)</f>
        <v>507102</v>
      </c>
      <c r="E166" s="215">
        <f>SUM('+прил 3'!G300)</f>
        <v>507102</v>
      </c>
      <c r="F166" s="215">
        <f>SUM('+прил 3'!H300)</f>
        <v>0</v>
      </c>
      <c r="G166" s="215">
        <f>SUM('+прил 3'!I300)</f>
        <v>0</v>
      </c>
    </row>
    <row r="167" spans="1:7" ht="24">
      <c r="A167" s="216" t="s">
        <v>163</v>
      </c>
      <c r="B167" s="213" t="s">
        <v>323</v>
      </c>
      <c r="C167" s="214"/>
      <c r="D167" s="215">
        <f>SUM(D168:D168)</f>
        <v>22031106</v>
      </c>
      <c r="E167" s="215">
        <f>SUM(E168:E168)</f>
        <v>20440000</v>
      </c>
      <c r="F167" s="215">
        <f>SUM(F168:F168)</f>
        <v>0</v>
      </c>
      <c r="G167" s="215">
        <f>SUM(G168:G168)</f>
        <v>0</v>
      </c>
    </row>
    <row r="168" spans="1:7" ht="48">
      <c r="A168" s="216" t="s">
        <v>159</v>
      </c>
      <c r="B168" s="213" t="s">
        <v>310</v>
      </c>
      <c r="C168" s="214" t="s">
        <v>100</v>
      </c>
      <c r="D168" s="215">
        <f>SUM('+прил 3'!F302)</f>
        <v>22031106</v>
      </c>
      <c r="E168" s="215">
        <f>SUM('+прил 3'!G302)</f>
        <v>20440000</v>
      </c>
      <c r="F168" s="215">
        <f>SUM('+прил 3'!H302)</f>
        <v>0</v>
      </c>
      <c r="G168" s="215">
        <f>SUM('+прил 3'!I302)</f>
        <v>0</v>
      </c>
    </row>
    <row r="169" spans="1:7" ht="24">
      <c r="A169" s="216" t="s">
        <v>445</v>
      </c>
      <c r="B169" s="213" t="s">
        <v>313</v>
      </c>
      <c r="C169" s="214"/>
      <c r="D169" s="218">
        <f>SUM(D172+D175+D170)</f>
        <v>287878697</v>
      </c>
      <c r="E169" s="215">
        <f>SUM(E172+E175+E170)</f>
        <v>305979557</v>
      </c>
      <c r="F169" s="215">
        <f>SUM(F172+F175+F170)</f>
        <v>0</v>
      </c>
      <c r="G169" s="215">
        <f>SUM(G172+G175+G170)</f>
        <v>0</v>
      </c>
    </row>
    <row r="170" spans="1:7" ht="24">
      <c r="A170" s="216" t="s">
        <v>163</v>
      </c>
      <c r="B170" s="213" t="s">
        <v>785</v>
      </c>
      <c r="C170" s="214"/>
      <c r="D170" s="215">
        <f>SUM(D171)</f>
        <v>849000</v>
      </c>
      <c r="E170" s="215">
        <f>SUM(E171)</f>
        <v>849000</v>
      </c>
      <c r="F170" s="215">
        <f>SUM(F171)</f>
        <v>0</v>
      </c>
      <c r="G170" s="215">
        <f>SUM(G171)</f>
        <v>0</v>
      </c>
    </row>
    <row r="171" spans="1:7" ht="48">
      <c r="A171" s="216" t="s">
        <v>159</v>
      </c>
      <c r="B171" s="213" t="s">
        <v>785</v>
      </c>
      <c r="C171" s="214" t="s">
        <v>100</v>
      </c>
      <c r="D171" s="215">
        <f>SUM('+прил 3'!F379)</f>
        <v>849000</v>
      </c>
      <c r="E171" s="215">
        <f>SUM('+прил 3'!G379)</f>
        <v>849000</v>
      </c>
      <c r="F171" s="215">
        <f>SUM('+прил 3'!H379)</f>
        <v>0</v>
      </c>
      <c r="G171" s="215">
        <f>SUM('+прил 3'!I379)</f>
        <v>0</v>
      </c>
    </row>
    <row r="172" spans="1:7" ht="72">
      <c r="A172" s="216" t="s">
        <v>469</v>
      </c>
      <c r="B172" s="213" t="s">
        <v>317</v>
      </c>
      <c r="C172" s="214"/>
      <c r="D172" s="215">
        <f>SUM(D173:D174)</f>
        <v>270936977</v>
      </c>
      <c r="E172" s="215">
        <f>SUM(E173:E174)</f>
        <v>289037837</v>
      </c>
      <c r="F172" s="215">
        <f>SUM(F173:F174)</f>
        <v>0</v>
      </c>
      <c r="G172" s="215">
        <f>SUM(G173:G174)</f>
        <v>0</v>
      </c>
    </row>
    <row r="173" spans="1:7" ht="48">
      <c r="A173" s="216" t="s">
        <v>159</v>
      </c>
      <c r="B173" s="213" t="s">
        <v>317</v>
      </c>
      <c r="C173" s="214" t="s">
        <v>100</v>
      </c>
      <c r="D173" s="215">
        <f>SUM('+прил 3'!F374)</f>
        <v>264061040</v>
      </c>
      <c r="E173" s="215">
        <f>SUM('+прил 3'!G374)</f>
        <v>282161900</v>
      </c>
      <c r="F173" s="215">
        <f>SUM('+прил 3'!H374)</f>
        <v>0</v>
      </c>
      <c r="G173" s="215">
        <f>SUM('+прил 3'!I374)</f>
        <v>0</v>
      </c>
    </row>
    <row r="174" spans="1:7" ht="24">
      <c r="A174" s="216" t="s">
        <v>65</v>
      </c>
      <c r="B174" s="213" t="s">
        <v>318</v>
      </c>
      <c r="C174" s="214" t="s">
        <v>103</v>
      </c>
      <c r="D174" s="215">
        <f>SUM('+прил 3'!F375)</f>
        <v>6875937</v>
      </c>
      <c r="E174" s="215">
        <f>SUM('+прил 3'!G375)</f>
        <v>6875937</v>
      </c>
      <c r="F174" s="215">
        <f>SUM('+прил 3'!H375)</f>
        <v>0</v>
      </c>
      <c r="G174" s="215">
        <f>SUM('+прил 3'!I375)</f>
        <v>0</v>
      </c>
    </row>
    <row r="175" spans="1:7" ht="36.75" customHeight="1">
      <c r="A175" s="216" t="s">
        <v>501</v>
      </c>
      <c r="B175" s="203" t="s">
        <v>1013</v>
      </c>
      <c r="C175" s="214"/>
      <c r="D175" s="224">
        <f>SUM(D176)</f>
        <v>16092720</v>
      </c>
      <c r="E175" s="224">
        <f>SUM(E176)</f>
        <v>16092720</v>
      </c>
      <c r="F175" s="224">
        <f>SUM(F176)</f>
        <v>0</v>
      </c>
      <c r="G175" s="224">
        <f>SUM(G176)</f>
        <v>0</v>
      </c>
    </row>
    <row r="176" spans="1:7" ht="48">
      <c r="A176" s="216" t="s">
        <v>159</v>
      </c>
      <c r="B176" s="203" t="s">
        <v>1013</v>
      </c>
      <c r="C176" s="214" t="s">
        <v>100</v>
      </c>
      <c r="D176" s="224">
        <f>SUM('+прил 3'!F377)</f>
        <v>16092720</v>
      </c>
      <c r="E176" s="224">
        <f>SUM('+прил 3'!G377)</f>
        <v>16092720</v>
      </c>
      <c r="F176" s="224">
        <f>SUM('+прил 3'!H377)</f>
        <v>0</v>
      </c>
      <c r="G176" s="224">
        <f>SUM('+прил 3'!I377)</f>
        <v>0</v>
      </c>
    </row>
    <row r="177" spans="1:7" ht="12">
      <c r="A177" s="228" t="s">
        <v>926</v>
      </c>
      <c r="B177" s="203" t="s">
        <v>929</v>
      </c>
      <c r="C177" s="214"/>
      <c r="D177" s="224">
        <f>SUM(D178+D181+D184)</f>
        <v>11943925</v>
      </c>
      <c r="E177" s="224">
        <f>SUM(E178+E181+E184)</f>
        <v>11101286</v>
      </c>
      <c r="F177" s="224">
        <f>SUM(F178+F181+F184)</f>
        <v>0</v>
      </c>
      <c r="G177" s="224">
        <f>SUM(G178+G181+G184)</f>
        <v>0</v>
      </c>
    </row>
    <row r="178" spans="1:7" ht="24">
      <c r="A178" s="228" t="s">
        <v>927</v>
      </c>
      <c r="B178" s="203" t="s">
        <v>930</v>
      </c>
      <c r="C178" s="214"/>
      <c r="D178" s="224">
        <f>SUM(D179)</f>
        <v>3103752</v>
      </c>
      <c r="E178" s="224">
        <f>SUM(E179)</f>
        <v>3059620</v>
      </c>
      <c r="F178" s="224"/>
      <c r="G178" s="224">
        <v>0</v>
      </c>
    </row>
    <row r="179" spans="1:7" ht="48">
      <c r="A179" s="228" t="s">
        <v>931</v>
      </c>
      <c r="B179" s="203" t="s">
        <v>928</v>
      </c>
      <c r="C179" s="214"/>
      <c r="D179" s="224">
        <f>SUM(D180)</f>
        <v>3103752</v>
      </c>
      <c r="E179" s="224">
        <f>SUM(E180)</f>
        <v>3059620</v>
      </c>
      <c r="F179" s="224"/>
      <c r="G179" s="224">
        <v>0</v>
      </c>
    </row>
    <row r="180" spans="1:7" ht="48">
      <c r="A180" s="228" t="s">
        <v>159</v>
      </c>
      <c r="B180" s="203" t="s">
        <v>928</v>
      </c>
      <c r="C180" s="214" t="s">
        <v>100</v>
      </c>
      <c r="D180" s="224">
        <f>SUM('+прил 3'!F383)</f>
        <v>3103752</v>
      </c>
      <c r="E180" s="224">
        <f>SUM('+прил 3'!G383)</f>
        <v>3059620</v>
      </c>
      <c r="F180" s="224">
        <f>SUM('+прил 3'!H383)</f>
        <v>0</v>
      </c>
      <c r="G180" s="224">
        <f>SUM('+прил 3'!I383)</f>
        <v>0</v>
      </c>
    </row>
    <row r="181" spans="1:7" ht="16.5" customHeight="1">
      <c r="A181" s="216" t="s">
        <v>509</v>
      </c>
      <c r="B181" s="229" t="s">
        <v>510</v>
      </c>
      <c r="C181" s="214"/>
      <c r="D181" s="224">
        <f aca="true" t="shared" si="4" ref="D181:G182">SUM(D182)</f>
        <v>0</v>
      </c>
      <c r="E181" s="224">
        <f t="shared" si="4"/>
        <v>4507770</v>
      </c>
      <c r="F181" s="224">
        <f t="shared" si="4"/>
        <v>0</v>
      </c>
      <c r="G181" s="224">
        <f t="shared" si="4"/>
        <v>0</v>
      </c>
    </row>
    <row r="182" spans="1:7" ht="88.5" customHeight="1">
      <c r="A182" s="216" t="s">
        <v>1036</v>
      </c>
      <c r="B182" s="229" t="s">
        <v>935</v>
      </c>
      <c r="C182" s="214"/>
      <c r="D182" s="224">
        <f>SUM(D183)</f>
        <v>0</v>
      </c>
      <c r="E182" s="224">
        <f t="shared" si="4"/>
        <v>4507770</v>
      </c>
      <c r="F182" s="224">
        <f t="shared" si="4"/>
        <v>0</v>
      </c>
      <c r="G182" s="224">
        <f t="shared" si="4"/>
        <v>0</v>
      </c>
    </row>
    <row r="183" spans="1:7" ht="24">
      <c r="A183" s="216" t="s">
        <v>65</v>
      </c>
      <c r="B183" s="229" t="s">
        <v>935</v>
      </c>
      <c r="C183" s="214" t="s">
        <v>103</v>
      </c>
      <c r="D183" s="224">
        <f>SUM('+прил 3'!F390)</f>
        <v>0</v>
      </c>
      <c r="E183" s="224">
        <f>SUM('+прил 3'!G390)</f>
        <v>4507770</v>
      </c>
      <c r="F183" s="224">
        <f>SUM('+прил 3'!H390)</f>
        <v>0</v>
      </c>
      <c r="G183" s="224">
        <f>SUM('+прил 3'!I390)</f>
        <v>0</v>
      </c>
    </row>
    <row r="184" spans="1:7" ht="12">
      <c r="A184" s="216" t="s">
        <v>439</v>
      </c>
      <c r="B184" s="203" t="s">
        <v>437</v>
      </c>
      <c r="C184" s="214"/>
      <c r="D184" s="224">
        <f aca="true" t="shared" si="5" ref="D184:G185">SUM(D185)</f>
        <v>8840173</v>
      </c>
      <c r="E184" s="224">
        <f t="shared" si="5"/>
        <v>3533896</v>
      </c>
      <c r="F184" s="224">
        <f t="shared" si="5"/>
        <v>0</v>
      </c>
      <c r="G184" s="224">
        <f t="shared" si="5"/>
        <v>0</v>
      </c>
    </row>
    <row r="185" spans="1:7" ht="24">
      <c r="A185" s="216" t="s">
        <v>753</v>
      </c>
      <c r="B185" s="203" t="s">
        <v>932</v>
      </c>
      <c r="C185" s="214"/>
      <c r="D185" s="224">
        <f t="shared" si="5"/>
        <v>8840173</v>
      </c>
      <c r="E185" s="224">
        <f t="shared" si="5"/>
        <v>3533896</v>
      </c>
      <c r="F185" s="224">
        <f t="shared" si="5"/>
        <v>0</v>
      </c>
      <c r="G185" s="224">
        <f t="shared" si="5"/>
        <v>0</v>
      </c>
    </row>
    <row r="186" spans="1:7" ht="24">
      <c r="A186" s="216" t="s">
        <v>65</v>
      </c>
      <c r="B186" s="203" t="s">
        <v>932</v>
      </c>
      <c r="C186" s="214" t="s">
        <v>103</v>
      </c>
      <c r="D186" s="224">
        <f>SUM('+прил 3'!F393)</f>
        <v>8840173</v>
      </c>
      <c r="E186" s="224">
        <f>SUM('+прил 3'!G393)</f>
        <v>3533896</v>
      </c>
      <c r="F186" s="224">
        <f>SUM('+прил 3'!H393)</f>
        <v>0</v>
      </c>
      <c r="G186" s="224">
        <f>SUM('+прил 3'!I393)</f>
        <v>0</v>
      </c>
    </row>
    <row r="187" spans="1:7" ht="24">
      <c r="A187" s="216" t="s">
        <v>51</v>
      </c>
      <c r="B187" s="213" t="s">
        <v>301</v>
      </c>
      <c r="C187" s="214"/>
      <c r="D187" s="215">
        <f>SUM(D189:D191)</f>
        <v>17991253</v>
      </c>
      <c r="E187" s="215">
        <f>SUM(E188)</f>
        <v>17991253</v>
      </c>
      <c r="F187" s="215">
        <f>SUM(F188)</f>
        <v>0</v>
      </c>
      <c r="G187" s="215">
        <f>SUM(G188)</f>
        <v>0</v>
      </c>
    </row>
    <row r="188" spans="1:7" ht="48">
      <c r="A188" s="216" t="s">
        <v>780</v>
      </c>
      <c r="B188" s="203" t="s">
        <v>786</v>
      </c>
      <c r="C188" s="214"/>
      <c r="D188" s="215">
        <f>SUM(D189:D191)</f>
        <v>17991253</v>
      </c>
      <c r="E188" s="215">
        <f>SUM(E189:E191)</f>
        <v>17991253</v>
      </c>
      <c r="F188" s="215">
        <f>SUM(F189:F191)</f>
        <v>0</v>
      </c>
      <c r="G188" s="215">
        <f>SUM(G189:G191)</f>
        <v>0</v>
      </c>
    </row>
    <row r="189" spans="1:7" ht="48">
      <c r="A189" s="216" t="s">
        <v>159</v>
      </c>
      <c r="B189" s="203" t="s">
        <v>786</v>
      </c>
      <c r="C189" s="214" t="s">
        <v>100</v>
      </c>
      <c r="D189" s="215">
        <f>SUM('+прил 3'!F385)</f>
        <v>13672303</v>
      </c>
      <c r="E189" s="215">
        <f>SUM('+прил 3'!G385)</f>
        <v>13672303</v>
      </c>
      <c r="F189" s="215">
        <f>SUM('+прил 3'!H385)</f>
        <v>0</v>
      </c>
      <c r="G189" s="215">
        <f>SUM('+прил 3'!I385)</f>
        <v>0</v>
      </c>
    </row>
    <row r="190" spans="1:7" ht="24">
      <c r="A190" s="216" t="s">
        <v>65</v>
      </c>
      <c r="B190" s="203" t="s">
        <v>786</v>
      </c>
      <c r="C190" s="214" t="s">
        <v>103</v>
      </c>
      <c r="D190" s="215">
        <f>SUM('+прил 3'!F386)</f>
        <v>10950</v>
      </c>
      <c r="E190" s="215">
        <f>SUM('+прил 3'!G386)</f>
        <v>10950</v>
      </c>
      <c r="F190" s="215">
        <f>SUM('+прил 3'!H386)</f>
        <v>0</v>
      </c>
      <c r="G190" s="215">
        <f>SUM('+прил 3'!I386)</f>
        <v>0</v>
      </c>
    </row>
    <row r="191" spans="1:7" ht="12">
      <c r="A191" s="216" t="s">
        <v>124</v>
      </c>
      <c r="B191" s="203" t="s">
        <v>786</v>
      </c>
      <c r="C191" s="214" t="s">
        <v>123</v>
      </c>
      <c r="D191" s="215">
        <f>SUM('+прил 3'!F387)</f>
        <v>4308000</v>
      </c>
      <c r="E191" s="215">
        <f>SUM('+прил 3'!G387)</f>
        <v>4308000</v>
      </c>
      <c r="F191" s="215">
        <f>SUM('+прил 3'!H387)</f>
        <v>0</v>
      </c>
      <c r="G191" s="215">
        <f>SUM('+прил 3'!I387)</f>
        <v>0</v>
      </c>
    </row>
    <row r="192" spans="1:7" ht="48" customHeight="1">
      <c r="A192" s="208" t="s">
        <v>394</v>
      </c>
      <c r="B192" s="209" t="s">
        <v>319</v>
      </c>
      <c r="C192" s="217"/>
      <c r="D192" s="218">
        <f>SUM(D193+D201+D204)</f>
        <v>15156310</v>
      </c>
      <c r="E192" s="218">
        <f>SUM(E193+E201+E204)</f>
        <v>19971256</v>
      </c>
      <c r="F192" s="218">
        <f>SUM(F193+F201+F204)</f>
        <v>0</v>
      </c>
      <c r="G192" s="218">
        <f>SUM(G193+G201+G204)</f>
        <v>0</v>
      </c>
    </row>
    <row r="193" spans="1:7" ht="24">
      <c r="A193" s="216" t="s">
        <v>320</v>
      </c>
      <c r="B193" s="213" t="s">
        <v>0</v>
      </c>
      <c r="C193" s="214"/>
      <c r="D193" s="215">
        <f>SUM(D194+D198)</f>
        <v>14868310</v>
      </c>
      <c r="E193" s="215">
        <f>SUM(E194+E198)</f>
        <v>18300731</v>
      </c>
      <c r="F193" s="215">
        <f>SUM(F194+F198)</f>
        <v>0</v>
      </c>
      <c r="G193" s="215">
        <f>SUM(G194+G198)</f>
        <v>0</v>
      </c>
    </row>
    <row r="194" spans="1:7" ht="24">
      <c r="A194" s="216" t="s">
        <v>163</v>
      </c>
      <c r="B194" s="213" t="s">
        <v>1</v>
      </c>
      <c r="C194" s="214"/>
      <c r="D194" s="215">
        <f>SUM(D195:D196)</f>
        <v>6045430</v>
      </c>
      <c r="E194" s="215">
        <f>SUM(E195:E195)</f>
        <v>5073964</v>
      </c>
      <c r="F194" s="215">
        <f>SUM(F195:F195)</f>
        <v>0</v>
      </c>
      <c r="G194" s="215">
        <f>SUM(G195:G195)</f>
        <v>0</v>
      </c>
    </row>
    <row r="195" spans="1:7" ht="24">
      <c r="A195" s="226" t="s">
        <v>389</v>
      </c>
      <c r="B195" s="213" t="s">
        <v>1</v>
      </c>
      <c r="C195" s="214" t="s">
        <v>167</v>
      </c>
      <c r="D195" s="215">
        <f>SUM('+прил 3'!F452)</f>
        <v>5561120</v>
      </c>
      <c r="E195" s="215">
        <f>SUM('+прил 3'!G452)</f>
        <v>5073964</v>
      </c>
      <c r="F195" s="215">
        <f>SUM('+прил 3'!H452)</f>
        <v>0</v>
      </c>
      <c r="G195" s="215">
        <f>SUM('+прил 3'!I452)</f>
        <v>0</v>
      </c>
    </row>
    <row r="196" spans="1:7" ht="12.75">
      <c r="A196" s="191" t="s">
        <v>58</v>
      </c>
      <c r="B196" s="213" t="s">
        <v>1048</v>
      </c>
      <c r="C196" s="214"/>
      <c r="D196" s="215">
        <f>SUM(D197)</f>
        <v>484310</v>
      </c>
      <c r="E196" s="215">
        <f>SUM(E197)</f>
        <v>0</v>
      </c>
      <c r="F196" s="215">
        <f>SUM(F197)</f>
        <v>0</v>
      </c>
      <c r="G196" s="215">
        <f>SUM(G197)</f>
        <v>0</v>
      </c>
    </row>
    <row r="197" spans="1:7" ht="26.25">
      <c r="A197" s="148" t="s">
        <v>173</v>
      </c>
      <c r="B197" s="213" t="s">
        <v>1048</v>
      </c>
      <c r="C197" s="214" t="s">
        <v>86</v>
      </c>
      <c r="D197" s="215">
        <f>SUM('+прил 3'!F454)</f>
        <v>484310</v>
      </c>
      <c r="E197" s="215">
        <v>0</v>
      </c>
      <c r="F197" s="215"/>
      <c r="G197" s="215">
        <v>0</v>
      </c>
    </row>
    <row r="198" spans="1:7" ht="24">
      <c r="A198" s="216" t="s">
        <v>714</v>
      </c>
      <c r="B198" s="203" t="s">
        <v>713</v>
      </c>
      <c r="C198" s="214"/>
      <c r="D198" s="215">
        <f>SUM(D199+D200)</f>
        <v>8822880</v>
      </c>
      <c r="E198" s="215">
        <f>SUM(E199)</f>
        <v>13226767</v>
      </c>
      <c r="F198" s="215">
        <f>SUM(F199)</f>
        <v>0</v>
      </c>
      <c r="G198" s="215">
        <f>SUM(G199)</f>
        <v>0</v>
      </c>
    </row>
    <row r="199" spans="1:7" ht="24">
      <c r="A199" s="226" t="s">
        <v>389</v>
      </c>
      <c r="B199" s="203" t="s">
        <v>713</v>
      </c>
      <c r="C199" s="214" t="s">
        <v>167</v>
      </c>
      <c r="D199" s="215">
        <f>SUM('+прил 3'!F456)</f>
        <v>8707084</v>
      </c>
      <c r="E199" s="215">
        <f>SUM('+прил 3'!G456)</f>
        <v>13226767</v>
      </c>
      <c r="F199" s="215">
        <f>SUM('+прил 3'!H456)</f>
        <v>0</v>
      </c>
      <c r="G199" s="215">
        <f>SUM('+прил 3'!I456)</f>
        <v>0</v>
      </c>
    </row>
    <row r="200" spans="1:7" ht="52.5">
      <c r="A200" s="191" t="s">
        <v>1045</v>
      </c>
      <c r="B200" s="203" t="s">
        <v>713</v>
      </c>
      <c r="C200" s="214" t="s">
        <v>104</v>
      </c>
      <c r="D200" s="215">
        <f>SUM('+прил 3'!F457)</f>
        <v>115796</v>
      </c>
      <c r="E200" s="215">
        <v>0</v>
      </c>
      <c r="F200" s="215"/>
      <c r="G200" s="215">
        <v>0</v>
      </c>
    </row>
    <row r="201" spans="1:7" ht="24">
      <c r="A201" s="216" t="s">
        <v>347</v>
      </c>
      <c r="B201" s="203" t="s">
        <v>346</v>
      </c>
      <c r="C201" s="214"/>
      <c r="D201" s="215">
        <f aca="true" t="shared" si="6" ref="D201:G202">SUM(D202)</f>
        <v>288000</v>
      </c>
      <c r="E201" s="215">
        <f t="shared" si="6"/>
        <v>288000</v>
      </c>
      <c r="F201" s="215">
        <f t="shared" si="6"/>
        <v>0</v>
      </c>
      <c r="G201" s="215">
        <f t="shared" si="6"/>
        <v>0</v>
      </c>
    </row>
    <row r="202" spans="1:7" ht="48">
      <c r="A202" s="216" t="s">
        <v>780</v>
      </c>
      <c r="B202" s="203" t="s">
        <v>787</v>
      </c>
      <c r="C202" s="214"/>
      <c r="D202" s="215">
        <f t="shared" si="6"/>
        <v>288000</v>
      </c>
      <c r="E202" s="215">
        <f t="shared" si="6"/>
        <v>288000</v>
      </c>
      <c r="F202" s="215">
        <f t="shared" si="6"/>
        <v>0</v>
      </c>
      <c r="G202" s="215">
        <f t="shared" si="6"/>
        <v>0</v>
      </c>
    </row>
    <row r="203" spans="1:7" ht="24">
      <c r="A203" s="226" t="s">
        <v>389</v>
      </c>
      <c r="B203" s="203" t="s">
        <v>787</v>
      </c>
      <c r="C203" s="214" t="s">
        <v>167</v>
      </c>
      <c r="D203" s="215">
        <f>SUM('+прил 3'!F459)</f>
        <v>288000</v>
      </c>
      <c r="E203" s="215">
        <f>SUM('+прил 3'!G459)</f>
        <v>288000</v>
      </c>
      <c r="F203" s="215">
        <f>SUM('+прил 3'!H459)</f>
        <v>0</v>
      </c>
      <c r="G203" s="215">
        <f>SUM('+прил 3'!I459)</f>
        <v>0</v>
      </c>
    </row>
    <row r="204" spans="1:7" ht="12">
      <c r="A204" s="216" t="s">
        <v>438</v>
      </c>
      <c r="B204" s="203" t="s">
        <v>452</v>
      </c>
      <c r="C204" s="214"/>
      <c r="D204" s="215">
        <f aca="true" t="shared" si="7" ref="D204:G205">SUM(D205)</f>
        <v>0</v>
      </c>
      <c r="E204" s="215">
        <f t="shared" si="7"/>
        <v>1382525</v>
      </c>
      <c r="F204" s="215">
        <f t="shared" si="7"/>
        <v>0</v>
      </c>
      <c r="G204" s="215">
        <f t="shared" si="7"/>
        <v>0</v>
      </c>
    </row>
    <row r="205" spans="1:7" ht="48">
      <c r="A205" s="216" t="s">
        <v>879</v>
      </c>
      <c r="B205" s="203" t="s">
        <v>880</v>
      </c>
      <c r="C205" s="214"/>
      <c r="D205" s="215">
        <f t="shared" si="7"/>
        <v>0</v>
      </c>
      <c r="E205" s="215">
        <f t="shared" si="7"/>
        <v>1382525</v>
      </c>
      <c r="F205" s="215">
        <f t="shared" si="7"/>
        <v>0</v>
      </c>
      <c r="G205" s="215">
        <f t="shared" si="7"/>
        <v>0</v>
      </c>
    </row>
    <row r="206" spans="1:7" ht="24">
      <c r="A206" s="216" t="s">
        <v>65</v>
      </c>
      <c r="B206" s="203" t="s">
        <v>880</v>
      </c>
      <c r="C206" s="214" t="s">
        <v>103</v>
      </c>
      <c r="D206" s="215">
        <f>SUM('+прил 3'!F462)</f>
        <v>0</v>
      </c>
      <c r="E206" s="215">
        <f>SUM('+прил 3'!G462)</f>
        <v>1382525</v>
      </c>
      <c r="F206" s="215">
        <f>SUM('+прил 3'!H462)</f>
        <v>0</v>
      </c>
      <c r="G206" s="215">
        <f>SUM('+прил 3'!I462)</f>
        <v>0</v>
      </c>
    </row>
    <row r="207" spans="1:7" s="344" customFormat="1" ht="33.75">
      <c r="A207" s="303" t="s">
        <v>226</v>
      </c>
      <c r="B207" s="310" t="s">
        <v>227</v>
      </c>
      <c r="C207" s="304"/>
      <c r="D207" s="306">
        <f aca="true" t="shared" si="8" ref="D207:G208">SUM(D208)</f>
        <v>400000</v>
      </c>
      <c r="E207" s="306">
        <f t="shared" si="8"/>
        <v>400000</v>
      </c>
      <c r="F207" s="306">
        <f t="shared" si="8"/>
        <v>400000</v>
      </c>
      <c r="G207" s="306">
        <f t="shared" si="8"/>
        <v>400000</v>
      </c>
    </row>
    <row r="208" spans="1:7" ht="57">
      <c r="A208" s="208" t="s">
        <v>228</v>
      </c>
      <c r="B208" s="230" t="s">
        <v>229</v>
      </c>
      <c r="C208" s="217"/>
      <c r="D208" s="218">
        <f t="shared" si="8"/>
        <v>400000</v>
      </c>
      <c r="E208" s="218">
        <f t="shared" si="8"/>
        <v>400000</v>
      </c>
      <c r="F208" s="218">
        <f t="shared" si="8"/>
        <v>400000</v>
      </c>
      <c r="G208" s="218">
        <f t="shared" si="8"/>
        <v>400000</v>
      </c>
    </row>
    <row r="209" spans="1:7" ht="24">
      <c r="A209" s="216" t="s">
        <v>230</v>
      </c>
      <c r="B209" s="213" t="s">
        <v>739</v>
      </c>
      <c r="C209" s="214"/>
      <c r="D209" s="215">
        <f>SUM(D210+D212)</f>
        <v>400000</v>
      </c>
      <c r="E209" s="215">
        <f>SUM(E210+E212)</f>
        <v>400000</v>
      </c>
      <c r="F209" s="215">
        <f>SUM(F210+F212)</f>
        <v>400000</v>
      </c>
      <c r="G209" s="215">
        <f>SUM(G210+G212)</f>
        <v>400000</v>
      </c>
    </row>
    <row r="210" spans="1:7" ht="12">
      <c r="A210" s="212" t="s">
        <v>232</v>
      </c>
      <c r="B210" s="213" t="s">
        <v>234</v>
      </c>
      <c r="C210" s="214"/>
      <c r="D210" s="215">
        <f>SUM(D211)</f>
        <v>100000</v>
      </c>
      <c r="E210" s="215">
        <f>SUM(E211)</f>
        <v>100000</v>
      </c>
      <c r="F210" s="215">
        <f>SUM(F211)</f>
        <v>100000</v>
      </c>
      <c r="G210" s="215">
        <f>SUM(G211)</f>
        <v>100000</v>
      </c>
    </row>
    <row r="211" spans="1:7" ht="24">
      <c r="A211" s="216" t="s">
        <v>65</v>
      </c>
      <c r="B211" s="213" t="s">
        <v>233</v>
      </c>
      <c r="C211" s="214" t="s">
        <v>103</v>
      </c>
      <c r="D211" s="215">
        <f>SUM('+прил 3'!F218)</f>
        <v>100000</v>
      </c>
      <c r="E211" s="215">
        <f>SUM('+прил 3'!G218)</f>
        <v>100000</v>
      </c>
      <c r="F211" s="215">
        <f>SUM('+прил 3'!H218)</f>
        <v>100000</v>
      </c>
      <c r="G211" s="215">
        <f>SUM('+прил 3'!H218)</f>
        <v>100000</v>
      </c>
    </row>
    <row r="212" spans="1:7" ht="12">
      <c r="A212" s="216" t="s">
        <v>235</v>
      </c>
      <c r="B212" s="213" t="s">
        <v>236</v>
      </c>
      <c r="C212" s="214"/>
      <c r="D212" s="215">
        <f>SUM(D213)</f>
        <v>300000</v>
      </c>
      <c r="E212" s="215">
        <f>SUM(E213)</f>
        <v>300000</v>
      </c>
      <c r="F212" s="215">
        <f>SUM(F213)</f>
        <v>300000</v>
      </c>
      <c r="G212" s="215">
        <f>SUM(G213)</f>
        <v>300000</v>
      </c>
    </row>
    <row r="213" spans="1:7" ht="24">
      <c r="A213" s="216" t="s">
        <v>65</v>
      </c>
      <c r="B213" s="213" t="s">
        <v>236</v>
      </c>
      <c r="C213" s="214" t="s">
        <v>103</v>
      </c>
      <c r="D213" s="215">
        <f>SUM('+прил 3'!F220)</f>
        <v>300000</v>
      </c>
      <c r="E213" s="215">
        <f>SUM('+прил 3'!G220)</f>
        <v>300000</v>
      </c>
      <c r="F213" s="215">
        <f>SUM('+прил 3'!H220)</f>
        <v>300000</v>
      </c>
      <c r="G213" s="215">
        <f>SUM('+прил 3'!H220)</f>
        <v>300000</v>
      </c>
    </row>
    <row r="214" spans="1:7" s="345" customFormat="1" ht="45">
      <c r="A214" s="303" t="s">
        <v>355</v>
      </c>
      <c r="B214" s="310" t="s">
        <v>14</v>
      </c>
      <c r="C214" s="304"/>
      <c r="D214" s="306">
        <f>SUM(D215+D219+D230)</f>
        <v>27477659.57</v>
      </c>
      <c r="E214" s="306">
        <f>SUM(E215+E219+E230)</f>
        <v>2606184</v>
      </c>
      <c r="F214" s="306">
        <f>SUM(F215+F219+F230)</f>
        <v>2606184</v>
      </c>
      <c r="G214" s="306">
        <f>SUM(G215+G219+G230)</f>
        <v>2606184</v>
      </c>
    </row>
    <row r="215" spans="1:7" ht="56.25" customHeight="1">
      <c r="A215" s="208" t="s">
        <v>21</v>
      </c>
      <c r="B215" s="209" t="s">
        <v>20</v>
      </c>
      <c r="C215" s="217"/>
      <c r="D215" s="218">
        <f aca="true" t="shared" si="9" ref="D215:G217">SUM(D216)</f>
        <v>138700</v>
      </c>
      <c r="E215" s="218">
        <f t="shared" si="9"/>
        <v>0</v>
      </c>
      <c r="F215" s="218">
        <f t="shared" si="9"/>
        <v>0</v>
      </c>
      <c r="G215" s="218">
        <f t="shared" si="9"/>
        <v>0</v>
      </c>
    </row>
    <row r="216" spans="1:7" ht="99" customHeight="1">
      <c r="A216" s="216" t="s">
        <v>474</v>
      </c>
      <c r="B216" s="213" t="s">
        <v>30</v>
      </c>
      <c r="C216" s="214"/>
      <c r="D216" s="215">
        <f t="shared" si="9"/>
        <v>138700</v>
      </c>
      <c r="E216" s="215">
        <f t="shared" si="9"/>
        <v>0</v>
      </c>
      <c r="F216" s="215">
        <f t="shared" si="9"/>
        <v>0</v>
      </c>
      <c r="G216" s="215">
        <f t="shared" si="9"/>
        <v>0</v>
      </c>
    </row>
    <row r="217" spans="1:7" ht="24">
      <c r="A217" s="216" t="s">
        <v>49</v>
      </c>
      <c r="B217" s="213" t="s">
        <v>36</v>
      </c>
      <c r="C217" s="214"/>
      <c r="D217" s="215">
        <f t="shared" si="9"/>
        <v>138700</v>
      </c>
      <c r="E217" s="215">
        <f t="shared" si="9"/>
        <v>0</v>
      </c>
      <c r="F217" s="215">
        <f t="shared" si="9"/>
        <v>0</v>
      </c>
      <c r="G217" s="215">
        <f t="shared" si="9"/>
        <v>0</v>
      </c>
    </row>
    <row r="218" spans="1:7" ht="12">
      <c r="A218" s="216" t="s">
        <v>108</v>
      </c>
      <c r="B218" s="213" t="s">
        <v>36</v>
      </c>
      <c r="C218" s="214" t="s">
        <v>154</v>
      </c>
      <c r="D218" s="215">
        <f>SUM('+прил 3'!F264)</f>
        <v>138700</v>
      </c>
      <c r="E218" s="215">
        <f>SUM('+прил 3'!G264)</f>
        <v>0</v>
      </c>
      <c r="F218" s="215">
        <f>SUM('+прил 3'!H264)</f>
        <v>0</v>
      </c>
      <c r="G218" s="215">
        <f>SUM('+прил 3'!I264)</f>
        <v>0</v>
      </c>
    </row>
    <row r="219" spans="1:7" ht="68.25">
      <c r="A219" s="208" t="s">
        <v>39</v>
      </c>
      <c r="B219" s="209" t="s">
        <v>40</v>
      </c>
      <c r="C219" s="217"/>
      <c r="D219" s="218">
        <f>SUM(D220+D223)</f>
        <v>9226325</v>
      </c>
      <c r="E219" s="218">
        <f>SUM(E220+E223)</f>
        <v>2606184</v>
      </c>
      <c r="F219" s="218">
        <f>SUM(F220+F223)</f>
        <v>2606184</v>
      </c>
      <c r="G219" s="218">
        <f>SUM(G220+G223)</f>
        <v>2606184</v>
      </c>
    </row>
    <row r="220" spans="1:7" ht="24">
      <c r="A220" s="216" t="s">
        <v>368</v>
      </c>
      <c r="B220" s="213" t="s">
        <v>47</v>
      </c>
      <c r="C220" s="214"/>
      <c r="D220" s="215">
        <f aca="true" t="shared" si="10" ref="D220:G221">SUM(D221)</f>
        <v>7316450</v>
      </c>
      <c r="E220" s="215">
        <f t="shared" si="10"/>
        <v>2606184</v>
      </c>
      <c r="F220" s="215">
        <f t="shared" si="10"/>
        <v>2606184</v>
      </c>
      <c r="G220" s="215">
        <f t="shared" si="10"/>
        <v>2606184</v>
      </c>
    </row>
    <row r="221" spans="1:7" ht="12">
      <c r="A221" s="216" t="s">
        <v>385</v>
      </c>
      <c r="B221" s="213" t="s">
        <v>367</v>
      </c>
      <c r="C221" s="214"/>
      <c r="D221" s="215">
        <f t="shared" si="10"/>
        <v>7316450</v>
      </c>
      <c r="E221" s="215">
        <f t="shared" si="10"/>
        <v>2606184</v>
      </c>
      <c r="F221" s="215">
        <f t="shared" si="10"/>
        <v>2606184</v>
      </c>
      <c r="G221" s="215">
        <f t="shared" si="10"/>
        <v>2606184</v>
      </c>
    </row>
    <row r="222" spans="1:7" ht="12">
      <c r="A222" s="216" t="s">
        <v>124</v>
      </c>
      <c r="B222" s="213" t="s">
        <v>367</v>
      </c>
      <c r="C222" s="214" t="s">
        <v>123</v>
      </c>
      <c r="D222" s="215">
        <f>SUM('+прил 3'!F634)</f>
        <v>7316450</v>
      </c>
      <c r="E222" s="215">
        <f>SUM('+прил 3'!G634)</f>
        <v>2606184</v>
      </c>
      <c r="F222" s="215">
        <f>SUM('+прил 3'!H634)</f>
        <v>2606184</v>
      </c>
      <c r="G222" s="215">
        <f>SUM('+прил 3'!H634)</f>
        <v>2606184</v>
      </c>
    </row>
    <row r="223" spans="1:7" ht="24" customHeight="1">
      <c r="A223" s="216" t="s">
        <v>459</v>
      </c>
      <c r="B223" s="213" t="s">
        <v>351</v>
      </c>
      <c r="C223" s="214"/>
      <c r="D223" s="215">
        <f>SUM(D227+D224)</f>
        <v>1909875</v>
      </c>
      <c r="E223" s="215">
        <f>SUM(E227+E224)</f>
        <v>0</v>
      </c>
      <c r="F223" s="215">
        <f>SUM(F227+F224)</f>
        <v>0</v>
      </c>
      <c r="G223" s="215">
        <f>SUM(G227+G224)</f>
        <v>0</v>
      </c>
    </row>
    <row r="224" spans="1:7" ht="40.5" customHeight="1">
      <c r="A224" s="216" t="s">
        <v>454</v>
      </c>
      <c r="B224" s="203" t="s">
        <v>418</v>
      </c>
      <c r="C224" s="214"/>
      <c r="D224" s="215">
        <f>SUM(D226+D225)</f>
        <v>1117575</v>
      </c>
      <c r="E224" s="215">
        <f>SUM(E226)</f>
        <v>0</v>
      </c>
      <c r="F224" s="215">
        <f>SUM(F226)</f>
        <v>0</v>
      </c>
      <c r="G224" s="215">
        <f>SUM(G226)</f>
        <v>0</v>
      </c>
    </row>
    <row r="225" spans="1:7" ht="27.75" customHeight="1">
      <c r="A225" s="216" t="s">
        <v>65</v>
      </c>
      <c r="B225" s="203" t="s">
        <v>418</v>
      </c>
      <c r="C225" s="214" t="s">
        <v>103</v>
      </c>
      <c r="D225" s="215">
        <f>SUM('+прил 3'!F225)</f>
        <v>81005</v>
      </c>
      <c r="E225" s="215">
        <v>0</v>
      </c>
      <c r="F225" s="215"/>
      <c r="G225" s="215">
        <v>0</v>
      </c>
    </row>
    <row r="226" spans="1:7" ht="12">
      <c r="A226" s="216" t="s">
        <v>108</v>
      </c>
      <c r="B226" s="203" t="s">
        <v>418</v>
      </c>
      <c r="C226" s="214" t="s">
        <v>154</v>
      </c>
      <c r="D226" s="215">
        <f>SUM('+прил 3'!F226)</f>
        <v>1036570</v>
      </c>
      <c r="E226" s="215">
        <f>SUM('+прил 3'!G226)</f>
        <v>0</v>
      </c>
      <c r="F226" s="215">
        <f>SUM('+прил 3'!H226)</f>
        <v>0</v>
      </c>
      <c r="G226" s="215">
        <f>SUM('+прил 3'!I226)</f>
        <v>0</v>
      </c>
    </row>
    <row r="227" spans="1:7" ht="63.75" customHeight="1">
      <c r="A227" s="216" t="s">
        <v>416</v>
      </c>
      <c r="B227" s="213" t="s">
        <v>352</v>
      </c>
      <c r="C227" s="214"/>
      <c r="D227" s="215">
        <f>SUM(D228+D229)</f>
        <v>792300</v>
      </c>
      <c r="E227" s="215">
        <f>SUM(E228)</f>
        <v>0</v>
      </c>
      <c r="F227" s="215">
        <f>SUM(F228)</f>
        <v>0</v>
      </c>
      <c r="G227" s="215">
        <f>SUM(G228)</f>
        <v>0</v>
      </c>
    </row>
    <row r="228" spans="1:7" ht="24">
      <c r="A228" s="216" t="s">
        <v>65</v>
      </c>
      <c r="B228" s="213" t="s">
        <v>352</v>
      </c>
      <c r="C228" s="214" t="s">
        <v>103</v>
      </c>
      <c r="D228" s="215">
        <f>SUM('+прил 3'!F228)</f>
        <v>348057</v>
      </c>
      <c r="E228" s="215">
        <f>SUM('+прил 3'!G228)</f>
        <v>0</v>
      </c>
      <c r="F228" s="215">
        <f>SUM('+прил 3'!H228)</f>
        <v>0</v>
      </c>
      <c r="G228" s="215">
        <f>SUM('+прил 3'!I228)</f>
        <v>0</v>
      </c>
    </row>
    <row r="229" spans="1:7" ht="12">
      <c r="A229" s="216" t="s">
        <v>108</v>
      </c>
      <c r="B229" s="213" t="s">
        <v>352</v>
      </c>
      <c r="C229" s="214" t="s">
        <v>154</v>
      </c>
      <c r="D229" s="215">
        <f>SUM('+прил 3'!F229)</f>
        <v>444243</v>
      </c>
      <c r="E229" s="215"/>
      <c r="F229" s="215"/>
      <c r="G229" s="215"/>
    </row>
    <row r="230" spans="1:7" s="346" customFormat="1" ht="59.25" customHeight="1">
      <c r="A230" s="208" t="s">
        <v>15</v>
      </c>
      <c r="B230" s="231" t="s">
        <v>16</v>
      </c>
      <c r="C230" s="232"/>
      <c r="D230" s="218">
        <f>SUM(D231+D238)</f>
        <v>18112634.57</v>
      </c>
      <c r="E230" s="218">
        <f>SUM(E231+E238)</f>
        <v>0</v>
      </c>
      <c r="F230" s="218">
        <f>SUM(F231+F238)</f>
        <v>0</v>
      </c>
      <c r="G230" s="218">
        <f>SUM(G231+G238)</f>
        <v>0</v>
      </c>
    </row>
    <row r="231" spans="1:7" ht="24">
      <c r="A231" s="312" t="s">
        <v>18</v>
      </c>
      <c r="B231" s="313" t="s">
        <v>17</v>
      </c>
      <c r="C231" s="314"/>
      <c r="D231" s="315">
        <f>SUM(D232+D234+D236)</f>
        <v>13363634.57</v>
      </c>
      <c r="E231" s="315">
        <f>SUM(E232+E234+E236)</f>
        <v>0</v>
      </c>
      <c r="F231" s="315">
        <f>SUM(F232+F234+F236)</f>
        <v>0</v>
      </c>
      <c r="G231" s="315">
        <f>SUM(G232+G234+G236)</f>
        <v>0</v>
      </c>
    </row>
    <row r="232" spans="1:7" ht="24">
      <c r="A232" s="235" t="s">
        <v>342</v>
      </c>
      <c r="B232" s="213" t="s">
        <v>341</v>
      </c>
      <c r="C232" s="214"/>
      <c r="D232" s="215">
        <f>SUM(D233)</f>
        <v>8465070.57</v>
      </c>
      <c r="E232" s="215">
        <f>SUM(E233)</f>
        <v>0</v>
      </c>
      <c r="F232" s="215">
        <f>SUM(F233)</f>
        <v>0</v>
      </c>
      <c r="G232" s="215">
        <f>SUM(G233)</f>
        <v>0</v>
      </c>
    </row>
    <row r="233" spans="1:7" ht="24">
      <c r="A233" s="216" t="s">
        <v>65</v>
      </c>
      <c r="B233" s="213" t="s">
        <v>341</v>
      </c>
      <c r="C233" s="214" t="s">
        <v>103</v>
      </c>
      <c r="D233" s="215">
        <f>SUM('+прил 3'!F253)</f>
        <v>8465070.57</v>
      </c>
      <c r="E233" s="215">
        <f>SUM('+прил 3'!G253)</f>
        <v>0</v>
      </c>
      <c r="F233" s="215">
        <f>SUM('+прил 3'!H253)</f>
        <v>0</v>
      </c>
      <c r="G233" s="215">
        <f>SUM('+прил 3'!I253)</f>
        <v>0</v>
      </c>
    </row>
    <row r="234" spans="1:7" ht="24">
      <c r="A234" s="216" t="s">
        <v>862</v>
      </c>
      <c r="B234" s="203" t="s">
        <v>861</v>
      </c>
      <c r="C234" s="214"/>
      <c r="D234" s="215">
        <f>SUM(D235)</f>
        <v>3937970</v>
      </c>
      <c r="E234" s="215">
        <f>SUM(E235)</f>
        <v>0</v>
      </c>
      <c r="F234" s="215">
        <f>SUM(F235)</f>
        <v>0</v>
      </c>
      <c r="G234" s="215">
        <f>SUM(G235)</f>
        <v>0</v>
      </c>
    </row>
    <row r="235" spans="1:7" ht="24">
      <c r="A235" s="216" t="s">
        <v>173</v>
      </c>
      <c r="B235" s="203" t="s">
        <v>861</v>
      </c>
      <c r="C235" s="214" t="s">
        <v>86</v>
      </c>
      <c r="D235" s="215">
        <f>SUM('+прил 3'!F251)</f>
        <v>3937970</v>
      </c>
      <c r="E235" s="215">
        <f>SUM('+прил 3'!G251)</f>
        <v>0</v>
      </c>
      <c r="F235" s="215">
        <f>SUM('+прил 3'!H251)</f>
        <v>0</v>
      </c>
      <c r="G235" s="215">
        <f>SUM('+прил 3'!I251)</f>
        <v>0</v>
      </c>
    </row>
    <row r="236" spans="1:7" ht="24">
      <c r="A236" s="216" t="s">
        <v>480</v>
      </c>
      <c r="B236" s="213" t="s">
        <v>479</v>
      </c>
      <c r="C236" s="214"/>
      <c r="D236" s="215">
        <f>SUM(D237)</f>
        <v>960594</v>
      </c>
      <c r="E236" s="215">
        <f>SUM(E237)</f>
        <v>0</v>
      </c>
      <c r="F236" s="215">
        <f>SUM(F237)</f>
        <v>0</v>
      </c>
      <c r="G236" s="215">
        <f>SUM(G237)</f>
        <v>0</v>
      </c>
    </row>
    <row r="237" spans="1:7" ht="24">
      <c r="A237" s="216" t="s">
        <v>173</v>
      </c>
      <c r="B237" s="213" t="s">
        <v>479</v>
      </c>
      <c r="C237" s="214" t="s">
        <v>86</v>
      </c>
      <c r="D237" s="215">
        <f>SUM('+прил 3'!F255)</f>
        <v>960594</v>
      </c>
      <c r="E237" s="215">
        <f>SUM('+прил 3'!G255)</f>
        <v>0</v>
      </c>
      <c r="F237" s="215">
        <f>SUM('+прил 3'!H255)</f>
        <v>0</v>
      </c>
      <c r="G237" s="215">
        <f>SUM('+прил 3'!I255)</f>
        <v>0</v>
      </c>
    </row>
    <row r="238" spans="1:7" ht="60">
      <c r="A238" s="312" t="s">
        <v>476</v>
      </c>
      <c r="B238" s="313" t="s">
        <v>31</v>
      </c>
      <c r="C238" s="314"/>
      <c r="D238" s="330">
        <f>SUM(D239+D241)</f>
        <v>4749000</v>
      </c>
      <c r="E238" s="330">
        <f>SUM(E239+E241)</f>
        <v>0</v>
      </c>
      <c r="F238" s="330">
        <f>SUM(F239+F241)</f>
        <v>0</v>
      </c>
      <c r="G238" s="330">
        <f>SUM(G239+G241)</f>
        <v>0</v>
      </c>
    </row>
    <row r="239" spans="1:7" ht="24">
      <c r="A239" s="216" t="s">
        <v>33</v>
      </c>
      <c r="B239" s="213" t="s">
        <v>32</v>
      </c>
      <c r="C239" s="214"/>
      <c r="D239" s="215">
        <f>SUM(D240)</f>
        <v>4258090</v>
      </c>
      <c r="E239" s="215">
        <f>SUM(E240)</f>
        <v>0</v>
      </c>
      <c r="F239" s="215">
        <f>SUM(F240)</f>
        <v>0</v>
      </c>
      <c r="G239" s="215">
        <f>SUM(G240)</f>
        <v>0</v>
      </c>
    </row>
    <row r="240" spans="1:7" ht="12">
      <c r="A240" s="216" t="s">
        <v>108</v>
      </c>
      <c r="B240" s="213" t="s">
        <v>32</v>
      </c>
      <c r="C240" s="214" t="s">
        <v>154</v>
      </c>
      <c r="D240" s="215">
        <f>SUM('+прил 3'!F258)</f>
        <v>4258090</v>
      </c>
      <c r="E240" s="215">
        <f>SUM('+прил 3'!G258)</f>
        <v>0</v>
      </c>
      <c r="F240" s="215">
        <f>SUM('+прил 3'!H258)</f>
        <v>0</v>
      </c>
      <c r="G240" s="215">
        <f>SUM('+прил 3'!I258)</f>
        <v>0</v>
      </c>
    </row>
    <row r="241" spans="1:7" ht="24">
      <c r="A241" s="216" t="s">
        <v>49</v>
      </c>
      <c r="B241" s="213" t="s">
        <v>37</v>
      </c>
      <c r="C241" s="214"/>
      <c r="D241" s="215">
        <f>SUM(D242)</f>
        <v>490910</v>
      </c>
      <c r="E241" s="215">
        <f>SUM(E242)</f>
        <v>0</v>
      </c>
      <c r="F241" s="215">
        <f>SUM(F242)</f>
        <v>0</v>
      </c>
      <c r="G241" s="215">
        <f>SUM(G242)</f>
        <v>0</v>
      </c>
    </row>
    <row r="242" spans="1:7" ht="12">
      <c r="A242" s="216" t="s">
        <v>108</v>
      </c>
      <c r="B242" s="213" t="s">
        <v>37</v>
      </c>
      <c r="C242" s="214" t="s">
        <v>154</v>
      </c>
      <c r="D242" s="215">
        <f>SUM('+прил 3'!F268)</f>
        <v>490910</v>
      </c>
      <c r="E242" s="215">
        <f>SUM('+прил 3'!G268)</f>
        <v>0</v>
      </c>
      <c r="F242" s="215">
        <f>SUM('+прил 3'!H268)</f>
        <v>0</v>
      </c>
      <c r="G242" s="215">
        <f>SUM('+прил 3'!I268)</f>
        <v>0</v>
      </c>
    </row>
    <row r="243" spans="1:7" s="340" customFormat="1" ht="45">
      <c r="A243" s="303" t="s">
        <v>405</v>
      </c>
      <c r="B243" s="310" t="s">
        <v>263</v>
      </c>
      <c r="C243" s="304"/>
      <c r="D243" s="306">
        <f>SUM(D244+D249+D253)</f>
        <v>5278092</v>
      </c>
      <c r="E243" s="306">
        <f>SUM(E244+E249+E253)</f>
        <v>300000</v>
      </c>
      <c r="F243" s="306">
        <f>SUM(F244+F249+F253)</f>
        <v>300000</v>
      </c>
      <c r="G243" s="306">
        <f>SUM(G244+G249+G253)</f>
        <v>300000</v>
      </c>
    </row>
    <row r="244" spans="1:7" ht="68.25">
      <c r="A244" s="219" t="s">
        <v>406</v>
      </c>
      <c r="B244" s="230" t="s">
        <v>2</v>
      </c>
      <c r="C244" s="217"/>
      <c r="D244" s="218">
        <f>SUM(D245)</f>
        <v>100000</v>
      </c>
      <c r="E244" s="218">
        <f>SUM(E245)</f>
        <v>100000</v>
      </c>
      <c r="F244" s="218">
        <f>SUM(F245)</f>
        <v>100000</v>
      </c>
      <c r="G244" s="218">
        <f>SUM(G245)</f>
        <v>100000</v>
      </c>
    </row>
    <row r="245" spans="1:7" ht="24">
      <c r="A245" s="212" t="s">
        <v>3</v>
      </c>
      <c r="B245" s="213" t="s">
        <v>2</v>
      </c>
      <c r="C245" s="214"/>
      <c r="D245" s="215">
        <f>SUM(D246+D248)</f>
        <v>100000</v>
      </c>
      <c r="E245" s="215">
        <f>SUM(E246+E248)</f>
        <v>100000</v>
      </c>
      <c r="F245" s="215">
        <f>SUM(F246+F248)</f>
        <v>100000</v>
      </c>
      <c r="G245" s="215">
        <f>SUM(G246+G248)</f>
        <v>100000</v>
      </c>
    </row>
    <row r="246" spans="1:7" ht="12">
      <c r="A246" s="212" t="s">
        <v>164</v>
      </c>
      <c r="B246" s="213" t="s">
        <v>5</v>
      </c>
      <c r="C246" s="214"/>
      <c r="D246" s="215">
        <f>SUM(D247)</f>
        <v>30000</v>
      </c>
      <c r="E246" s="215">
        <f>SUM(E247)</f>
        <v>30000</v>
      </c>
      <c r="F246" s="215">
        <f>SUM(F247)</f>
        <v>30000</v>
      </c>
      <c r="G246" s="215">
        <f>SUM(G247)</f>
        <v>30000</v>
      </c>
    </row>
    <row r="247" spans="1:7" ht="24">
      <c r="A247" s="216" t="s">
        <v>65</v>
      </c>
      <c r="B247" s="213" t="s">
        <v>5</v>
      </c>
      <c r="C247" s="214" t="s">
        <v>103</v>
      </c>
      <c r="D247" s="215">
        <f>SUM('+прил 3'!F476)</f>
        <v>30000</v>
      </c>
      <c r="E247" s="215">
        <f>SUM('+прил 3'!G476)</f>
        <v>30000</v>
      </c>
      <c r="F247" s="215">
        <f>SUM('+прил 3'!H476)</f>
        <v>30000</v>
      </c>
      <c r="G247" s="215">
        <f>SUM('+прил 3'!H476)</f>
        <v>30000</v>
      </c>
    </row>
    <row r="248" spans="1:7" ht="12">
      <c r="A248" s="216" t="s">
        <v>124</v>
      </c>
      <c r="B248" s="213" t="s">
        <v>6</v>
      </c>
      <c r="C248" s="214" t="s">
        <v>123</v>
      </c>
      <c r="D248" s="215">
        <f>SUM('+прил 3'!F477)</f>
        <v>70000</v>
      </c>
      <c r="E248" s="215">
        <f>SUM('+прил 3'!G477)</f>
        <v>70000</v>
      </c>
      <c r="F248" s="215">
        <f>SUM('+прил 3'!H477)</f>
        <v>70000</v>
      </c>
      <c r="G248" s="215">
        <f>SUM('+прил 3'!H477)</f>
        <v>70000</v>
      </c>
    </row>
    <row r="249" spans="1:7" ht="68.25">
      <c r="A249" s="219" t="s">
        <v>446</v>
      </c>
      <c r="B249" s="209" t="s">
        <v>264</v>
      </c>
      <c r="C249" s="217"/>
      <c r="D249" s="218">
        <f aca="true" t="shared" si="11" ref="D249:G251">SUM(D250)</f>
        <v>200000</v>
      </c>
      <c r="E249" s="218">
        <f t="shared" si="11"/>
        <v>200000</v>
      </c>
      <c r="F249" s="218">
        <f t="shared" si="11"/>
        <v>200000</v>
      </c>
      <c r="G249" s="218">
        <f t="shared" si="11"/>
        <v>200000</v>
      </c>
    </row>
    <row r="250" spans="1:7" ht="48">
      <c r="A250" s="212" t="s">
        <v>265</v>
      </c>
      <c r="B250" s="213" t="s">
        <v>266</v>
      </c>
      <c r="C250" s="214"/>
      <c r="D250" s="215">
        <f t="shared" si="11"/>
        <v>200000</v>
      </c>
      <c r="E250" s="215">
        <f t="shared" si="11"/>
        <v>200000</v>
      </c>
      <c r="F250" s="215">
        <f t="shared" si="11"/>
        <v>200000</v>
      </c>
      <c r="G250" s="215">
        <f t="shared" si="11"/>
        <v>200000</v>
      </c>
    </row>
    <row r="251" spans="1:7" ht="37.5" customHeight="1">
      <c r="A251" s="216" t="s">
        <v>267</v>
      </c>
      <c r="B251" s="213" t="s">
        <v>268</v>
      </c>
      <c r="C251" s="214"/>
      <c r="D251" s="215">
        <f>SUM(D252)</f>
        <v>200000</v>
      </c>
      <c r="E251" s="215">
        <f t="shared" si="11"/>
        <v>200000</v>
      </c>
      <c r="F251" s="215">
        <f t="shared" si="11"/>
        <v>200000</v>
      </c>
      <c r="G251" s="215">
        <f t="shared" si="11"/>
        <v>200000</v>
      </c>
    </row>
    <row r="252" spans="1:7" ht="12">
      <c r="A252" s="216" t="s">
        <v>124</v>
      </c>
      <c r="B252" s="213" t="s">
        <v>268</v>
      </c>
      <c r="C252" s="214" t="s">
        <v>123</v>
      </c>
      <c r="D252" s="215">
        <f>SUM('+прил 3'!F652)</f>
        <v>200000</v>
      </c>
      <c r="E252" s="215">
        <f>SUM('+прил 3'!G652)</f>
        <v>200000</v>
      </c>
      <c r="F252" s="215">
        <f>SUM('+прил 3'!H652)</f>
        <v>200000</v>
      </c>
      <c r="G252" s="215">
        <f>SUM('+прил 3'!H652)</f>
        <v>200000</v>
      </c>
    </row>
    <row r="253" spans="1:7" ht="57">
      <c r="A253" s="219" t="s">
        <v>451</v>
      </c>
      <c r="B253" s="209" t="s">
        <v>7</v>
      </c>
      <c r="C253" s="217"/>
      <c r="D253" s="218">
        <f>SUM(D254)</f>
        <v>4978092</v>
      </c>
      <c r="E253" s="218">
        <f>SUM(E254)</f>
        <v>0</v>
      </c>
      <c r="F253" s="218">
        <f>SUM(F254)</f>
        <v>0</v>
      </c>
      <c r="G253" s="218">
        <f>SUM(G254)</f>
        <v>0</v>
      </c>
    </row>
    <row r="254" spans="1:7" ht="24">
      <c r="A254" s="212" t="s">
        <v>470</v>
      </c>
      <c r="B254" s="213" t="s">
        <v>7</v>
      </c>
      <c r="C254" s="214"/>
      <c r="D254" s="215">
        <f>SUM(D255+D257)</f>
        <v>4978092</v>
      </c>
      <c r="E254" s="215">
        <f>SUM(E255+E257)</f>
        <v>0</v>
      </c>
      <c r="F254" s="215">
        <f>SUM(F255+F257)</f>
        <v>0</v>
      </c>
      <c r="G254" s="215">
        <f>SUM(G255+G257)</f>
        <v>0</v>
      </c>
    </row>
    <row r="255" spans="1:7" ht="24">
      <c r="A255" s="212" t="s">
        <v>65</v>
      </c>
      <c r="B255" s="213" t="s">
        <v>419</v>
      </c>
      <c r="C255" s="214" t="s">
        <v>103</v>
      </c>
      <c r="D255" s="215">
        <f>SUM('+прил 3'!F494)</f>
        <v>1692551</v>
      </c>
      <c r="E255" s="215">
        <f>SUM('+прил 3'!G494)</f>
        <v>0</v>
      </c>
      <c r="F255" s="215">
        <f>SUM('+прил 3'!H494)</f>
        <v>0</v>
      </c>
      <c r="G255" s="215">
        <f>SUM('+прил 3'!I494)</f>
        <v>0</v>
      </c>
    </row>
    <row r="256" spans="1:7" ht="12">
      <c r="A256" s="216" t="s">
        <v>124</v>
      </c>
      <c r="B256" s="213" t="s">
        <v>419</v>
      </c>
      <c r="C256" s="214" t="s">
        <v>123</v>
      </c>
      <c r="D256" s="215"/>
      <c r="E256" s="233"/>
      <c r="F256" s="233"/>
      <c r="G256" s="233"/>
    </row>
    <row r="257" spans="1:7" ht="24">
      <c r="A257" s="212" t="s">
        <v>55</v>
      </c>
      <c r="B257" s="213" t="s">
        <v>57</v>
      </c>
      <c r="C257" s="214"/>
      <c r="D257" s="215">
        <f>SUM(D258+D259)</f>
        <v>3285541</v>
      </c>
      <c r="E257" s="215">
        <f>SUM(E258+E259)</f>
        <v>0</v>
      </c>
      <c r="F257" s="215">
        <f>SUM(F258+F259)</f>
        <v>0</v>
      </c>
      <c r="G257" s="215">
        <f>SUM(G258+G259)</f>
        <v>0</v>
      </c>
    </row>
    <row r="258" spans="1:7" ht="24">
      <c r="A258" s="212" t="s">
        <v>65</v>
      </c>
      <c r="B258" s="213" t="s">
        <v>57</v>
      </c>
      <c r="C258" s="214" t="s">
        <v>103</v>
      </c>
      <c r="D258" s="215">
        <f>SUM('+прил 3'!F497)</f>
        <v>163429</v>
      </c>
      <c r="E258" s="215">
        <f>SUM('+прил 3'!G497)</f>
        <v>0</v>
      </c>
      <c r="F258" s="215">
        <f>SUM('+прил 3'!H497)</f>
        <v>0</v>
      </c>
      <c r="G258" s="215">
        <f>SUM('+прил 3'!I497)</f>
        <v>0</v>
      </c>
    </row>
    <row r="259" spans="1:7" ht="12">
      <c r="A259" s="216" t="s">
        <v>124</v>
      </c>
      <c r="B259" s="213" t="s">
        <v>57</v>
      </c>
      <c r="C259" s="214" t="s">
        <v>123</v>
      </c>
      <c r="D259" s="215">
        <f>SUM('+прил 3'!F496)</f>
        <v>3122112</v>
      </c>
      <c r="E259" s="215">
        <f>SUM('+прил 3'!G496)</f>
        <v>0</v>
      </c>
      <c r="F259" s="215">
        <f>SUM('+прил 3'!H496)</f>
        <v>0</v>
      </c>
      <c r="G259" s="215">
        <f>SUM('+прил 3'!I496)</f>
        <v>0</v>
      </c>
    </row>
    <row r="260" spans="1:7" s="340" customFormat="1" ht="22.5">
      <c r="A260" s="303" t="s">
        <v>204</v>
      </c>
      <c r="B260" s="310" t="s">
        <v>205</v>
      </c>
      <c r="C260" s="304"/>
      <c r="D260" s="306">
        <f>SUM(D261)</f>
        <v>4965000</v>
      </c>
      <c r="E260" s="306">
        <f>SUM(E261)</f>
        <v>5019000</v>
      </c>
      <c r="F260" s="306">
        <f>SUM(F261)</f>
        <v>1559340</v>
      </c>
      <c r="G260" s="306">
        <f>SUM(G261)</f>
        <v>4997340</v>
      </c>
    </row>
    <row r="261" spans="1:7" ht="45">
      <c r="A261" s="219" t="s">
        <v>206</v>
      </c>
      <c r="B261" s="230" t="s">
        <v>740</v>
      </c>
      <c r="C261" s="217"/>
      <c r="D261" s="218">
        <f>SUM(D262+D265)</f>
        <v>4965000</v>
      </c>
      <c r="E261" s="218">
        <f>SUM(E262+E265)</f>
        <v>5019000</v>
      </c>
      <c r="F261" s="218">
        <f>SUM(F262+F265)</f>
        <v>1559340</v>
      </c>
      <c r="G261" s="218">
        <f>SUM(G262+G265)</f>
        <v>4997340</v>
      </c>
    </row>
    <row r="262" spans="1:7" ht="24">
      <c r="A262" s="212" t="s">
        <v>208</v>
      </c>
      <c r="B262" s="213" t="s">
        <v>207</v>
      </c>
      <c r="C262" s="214"/>
      <c r="D262" s="215">
        <f>SUM(D264)</f>
        <v>110000</v>
      </c>
      <c r="E262" s="215">
        <f>SUM(E264)</f>
        <v>110000</v>
      </c>
      <c r="F262" s="215">
        <f>SUM(F264)</f>
        <v>50000</v>
      </c>
      <c r="G262" s="215">
        <f>SUM(G264)</f>
        <v>50000</v>
      </c>
    </row>
    <row r="263" spans="1:7" ht="12">
      <c r="A263" s="212" t="s">
        <v>210</v>
      </c>
      <c r="B263" s="213" t="s">
        <v>211</v>
      </c>
      <c r="C263" s="214"/>
      <c r="D263" s="215">
        <f>SUM(D264)</f>
        <v>110000</v>
      </c>
      <c r="E263" s="215">
        <f>SUM(E264)</f>
        <v>110000</v>
      </c>
      <c r="F263" s="215">
        <f>SUM(F264)</f>
        <v>50000</v>
      </c>
      <c r="G263" s="215">
        <f>SUM(G264)</f>
        <v>50000</v>
      </c>
    </row>
    <row r="264" spans="1:7" ht="24">
      <c r="A264" s="216" t="s">
        <v>65</v>
      </c>
      <c r="B264" s="213" t="s">
        <v>211</v>
      </c>
      <c r="C264" s="214" t="s">
        <v>103</v>
      </c>
      <c r="D264" s="215">
        <f>SUM('+прил 3'!F108)</f>
        <v>110000</v>
      </c>
      <c r="E264" s="215">
        <f>SUM('+прил 3'!G108)</f>
        <v>110000</v>
      </c>
      <c r="F264" s="215">
        <f>SUM('+прил 3'!H108)</f>
        <v>50000</v>
      </c>
      <c r="G264" s="215">
        <f>SUM('+прил 3'!H107)</f>
        <v>50000</v>
      </c>
    </row>
    <row r="265" spans="1:7" ht="28.5" customHeight="1">
      <c r="A265" s="216" t="s">
        <v>447</v>
      </c>
      <c r="B265" s="203" t="s">
        <v>401</v>
      </c>
      <c r="C265" s="214"/>
      <c r="D265" s="215">
        <f>SUM(D266+D269)</f>
        <v>4855000</v>
      </c>
      <c r="E265" s="215">
        <f>SUM(E266+E269)</f>
        <v>4909000</v>
      </c>
      <c r="F265" s="215">
        <f>SUM(F266+F269)</f>
        <v>1509340</v>
      </c>
      <c r="G265" s="215">
        <f>SUM(G266+G269)</f>
        <v>4947340</v>
      </c>
    </row>
    <row r="266" spans="1:7" ht="12">
      <c r="A266" s="216" t="s">
        <v>210</v>
      </c>
      <c r="B266" s="203" t="s">
        <v>399</v>
      </c>
      <c r="C266" s="214"/>
      <c r="D266" s="215">
        <f>SUM(D267:D268)</f>
        <v>3888000</v>
      </c>
      <c r="E266" s="215">
        <f>SUM(E267:E268)</f>
        <v>3888000</v>
      </c>
      <c r="F266" s="215">
        <f>SUM(F267:F268)</f>
        <v>450000</v>
      </c>
      <c r="G266" s="215">
        <f>SUM(G267:G268)</f>
        <v>3888000</v>
      </c>
    </row>
    <row r="267" spans="1:7" ht="48">
      <c r="A267" s="216" t="s">
        <v>159</v>
      </c>
      <c r="B267" s="203" t="s">
        <v>399</v>
      </c>
      <c r="C267" s="214" t="s">
        <v>100</v>
      </c>
      <c r="D267" s="215">
        <f>SUM('+прил 3'!F111)</f>
        <v>360386.64</v>
      </c>
      <c r="E267" s="215">
        <f>SUM('+прил 3'!G111)</f>
        <v>450000</v>
      </c>
      <c r="F267" s="215">
        <f>SUM('+прил 3'!H111)</f>
        <v>450000</v>
      </c>
      <c r="G267" s="215">
        <f>SUM('+прил 3'!H111)</f>
        <v>450000</v>
      </c>
    </row>
    <row r="268" spans="1:7" ht="24">
      <c r="A268" s="216" t="s">
        <v>65</v>
      </c>
      <c r="B268" s="203" t="s">
        <v>399</v>
      </c>
      <c r="C268" s="214" t="s">
        <v>103</v>
      </c>
      <c r="D268" s="215">
        <f>SUM('+прил 3'!F112)</f>
        <v>3527613.36</v>
      </c>
      <c r="E268" s="215">
        <f>SUM('+прил 3'!G112)</f>
        <v>3438000</v>
      </c>
      <c r="F268" s="233"/>
      <c r="G268" s="215">
        <f>SUM('+прил 3'!H112)</f>
        <v>3438000</v>
      </c>
    </row>
    <row r="269" spans="1:7" ht="24">
      <c r="A269" s="212" t="s">
        <v>413</v>
      </c>
      <c r="B269" s="203" t="s">
        <v>402</v>
      </c>
      <c r="C269" s="214"/>
      <c r="D269" s="215">
        <f>SUM(D270:D270)</f>
        <v>967000</v>
      </c>
      <c r="E269" s="215">
        <f>SUM(E270:E270)</f>
        <v>1021000</v>
      </c>
      <c r="F269" s="215">
        <f>SUM(F270:F270)</f>
        <v>1059340</v>
      </c>
      <c r="G269" s="215">
        <f>SUM(G270:G270)</f>
        <v>1059340</v>
      </c>
    </row>
    <row r="270" spans="1:7" ht="48">
      <c r="A270" s="216" t="s">
        <v>159</v>
      </c>
      <c r="B270" s="203" t="s">
        <v>402</v>
      </c>
      <c r="C270" s="214" t="s">
        <v>100</v>
      </c>
      <c r="D270" s="215">
        <f>SUM('+прил 3'!F114)</f>
        <v>967000</v>
      </c>
      <c r="E270" s="215">
        <f>SUM('+прил 3'!G114)</f>
        <v>1021000</v>
      </c>
      <c r="F270" s="215">
        <f>SUM('+прил 3'!H114)</f>
        <v>1059340</v>
      </c>
      <c r="G270" s="215">
        <f>SUM('+прил 3'!H114)</f>
        <v>1059340</v>
      </c>
    </row>
    <row r="271" spans="1:7" s="340" customFormat="1" ht="33.75">
      <c r="A271" s="303" t="s">
        <v>468</v>
      </c>
      <c r="B271" s="310" t="s">
        <v>222</v>
      </c>
      <c r="C271" s="304"/>
      <c r="D271" s="306">
        <f>SUM(D272+D283)</f>
        <v>11919568</v>
      </c>
      <c r="E271" s="306">
        <f>SUM(E272+E283)</f>
        <v>9261210</v>
      </c>
      <c r="F271" s="306">
        <f>SUM(F272+F283)</f>
        <v>0</v>
      </c>
      <c r="G271" s="306">
        <f>SUM(G272+G283)</f>
        <v>0</v>
      </c>
    </row>
    <row r="272" spans="1:7" ht="57">
      <c r="A272" s="219" t="s">
        <v>223</v>
      </c>
      <c r="B272" s="209" t="s">
        <v>224</v>
      </c>
      <c r="C272" s="217"/>
      <c r="D272" s="218">
        <f>SUM(D273+D280)</f>
        <v>11800068</v>
      </c>
      <c r="E272" s="218">
        <f>SUM(E273+E280)</f>
        <v>9211710</v>
      </c>
      <c r="F272" s="218">
        <f>SUM(F273+F280)</f>
        <v>0</v>
      </c>
      <c r="G272" s="218">
        <f>SUM(G273+G280)</f>
        <v>0</v>
      </c>
    </row>
    <row r="273" spans="1:7" ht="24">
      <c r="A273" s="212" t="s">
        <v>414</v>
      </c>
      <c r="B273" s="213" t="s">
        <v>415</v>
      </c>
      <c r="C273" s="214"/>
      <c r="D273" s="215">
        <f>SUM(D274+D276+D278)</f>
        <v>4975968</v>
      </c>
      <c r="E273" s="215">
        <f>SUM(E274+E276+E278)</f>
        <v>9211710</v>
      </c>
      <c r="F273" s="215">
        <f>SUM(F274+F276+F278)</f>
        <v>0</v>
      </c>
      <c r="G273" s="215">
        <f>SUM(G274+G276+G278)</f>
        <v>0</v>
      </c>
    </row>
    <row r="274" spans="1:7" ht="24">
      <c r="A274" s="212" t="s">
        <v>863</v>
      </c>
      <c r="B274" s="203" t="s">
        <v>864</v>
      </c>
      <c r="C274" s="214"/>
      <c r="D274" s="215">
        <f>SUM(D275)</f>
        <v>2400000</v>
      </c>
      <c r="E274" s="215">
        <f>SUM(E275)</f>
        <v>0</v>
      </c>
      <c r="F274" s="215">
        <f>SUM(F275)</f>
        <v>0</v>
      </c>
      <c r="G274" s="215">
        <f>SUM(G275)</f>
        <v>0</v>
      </c>
    </row>
    <row r="275" spans="1:7" ht="26.25" customHeight="1">
      <c r="A275" s="216" t="s">
        <v>173</v>
      </c>
      <c r="B275" s="203" t="s">
        <v>864</v>
      </c>
      <c r="C275" s="214" t="s">
        <v>86</v>
      </c>
      <c r="D275" s="215">
        <f>SUM('+прил 3'!F201)</f>
        <v>2400000</v>
      </c>
      <c r="E275" s="215">
        <f>SUM('+прил 3'!G201)</f>
        <v>0</v>
      </c>
      <c r="F275" s="215">
        <f>SUM('+прил 3'!H201)</f>
        <v>0</v>
      </c>
      <c r="G275" s="215">
        <v>0</v>
      </c>
    </row>
    <row r="276" spans="1:7" ht="27.75" customHeight="1">
      <c r="A276" s="212" t="s">
        <v>863</v>
      </c>
      <c r="B276" s="203" t="s">
        <v>865</v>
      </c>
      <c r="C276" s="214"/>
      <c r="D276" s="215">
        <f>SUM(D277)</f>
        <v>1685344</v>
      </c>
      <c r="E276" s="215">
        <f>SUM(E277)</f>
        <v>0</v>
      </c>
      <c r="F276" s="215">
        <f>SUM(F277)</f>
        <v>0</v>
      </c>
      <c r="G276" s="215">
        <f>SUM(G277)</f>
        <v>0</v>
      </c>
    </row>
    <row r="277" spans="1:7" ht="24">
      <c r="A277" s="216" t="s">
        <v>173</v>
      </c>
      <c r="B277" s="203" t="s">
        <v>865</v>
      </c>
      <c r="C277" s="214" t="s">
        <v>86</v>
      </c>
      <c r="D277" s="215">
        <f>SUM('+прил 3'!F203)</f>
        <v>1685344</v>
      </c>
      <c r="E277" s="215">
        <v>0</v>
      </c>
      <c r="F277" s="215">
        <f>SUM('+прил 3'!H203)</f>
        <v>0</v>
      </c>
      <c r="G277" s="215">
        <v>0</v>
      </c>
    </row>
    <row r="278" spans="1:7" ht="36">
      <c r="A278" s="212" t="s">
        <v>473</v>
      </c>
      <c r="B278" s="203" t="s">
        <v>712</v>
      </c>
      <c r="C278" s="214"/>
      <c r="D278" s="215">
        <f>SUM(D279)</f>
        <v>890624</v>
      </c>
      <c r="E278" s="215">
        <f>SUM(E279)</f>
        <v>9211710</v>
      </c>
      <c r="F278" s="215">
        <f>SUM(F279)</f>
        <v>0</v>
      </c>
      <c r="G278" s="215">
        <f>SUM(G279)</f>
        <v>0</v>
      </c>
    </row>
    <row r="279" spans="1:7" ht="27" customHeight="1">
      <c r="A279" s="216" t="s">
        <v>173</v>
      </c>
      <c r="B279" s="203" t="s">
        <v>712</v>
      </c>
      <c r="C279" s="214" t="s">
        <v>86</v>
      </c>
      <c r="D279" s="215">
        <f>SUM('+прил 3'!F205)</f>
        <v>890624</v>
      </c>
      <c r="E279" s="215">
        <f>SUM('+прил 3'!G205)</f>
        <v>9211710</v>
      </c>
      <c r="F279" s="215">
        <f>SUM('+прил 3'!H205)</f>
        <v>0</v>
      </c>
      <c r="G279" s="215">
        <f>SUM('+прил 3'!I205)</f>
        <v>0</v>
      </c>
    </row>
    <row r="280" spans="1:7" ht="26.25" customHeight="1">
      <c r="A280" s="212" t="s">
        <v>392</v>
      </c>
      <c r="B280" s="213" t="s">
        <v>225</v>
      </c>
      <c r="C280" s="214"/>
      <c r="D280" s="215">
        <f aca="true" t="shared" si="12" ref="D280:G281">SUM(D281)</f>
        <v>6824100</v>
      </c>
      <c r="E280" s="215">
        <f t="shared" si="12"/>
        <v>0</v>
      </c>
      <c r="F280" s="215">
        <f t="shared" si="12"/>
        <v>0</v>
      </c>
      <c r="G280" s="215">
        <f t="shared" si="12"/>
        <v>0</v>
      </c>
    </row>
    <row r="281" spans="1:7" ht="39.75" customHeight="1">
      <c r="A281" s="212" t="s">
        <v>336</v>
      </c>
      <c r="B281" s="213" t="s">
        <v>335</v>
      </c>
      <c r="C281" s="214"/>
      <c r="D281" s="215">
        <f t="shared" si="12"/>
        <v>6824100</v>
      </c>
      <c r="E281" s="215">
        <f t="shared" si="12"/>
        <v>0</v>
      </c>
      <c r="F281" s="215">
        <f t="shared" si="12"/>
        <v>0</v>
      </c>
      <c r="G281" s="215">
        <f t="shared" si="12"/>
        <v>0</v>
      </c>
    </row>
    <row r="282" spans="1:7" ht="12">
      <c r="A282" s="212" t="s">
        <v>108</v>
      </c>
      <c r="B282" s="213" t="s">
        <v>335</v>
      </c>
      <c r="C282" s="214" t="s">
        <v>154</v>
      </c>
      <c r="D282" s="215">
        <f>SUM('+прил 3'!F208)</f>
        <v>6824100</v>
      </c>
      <c r="E282" s="215">
        <f>SUM('+прил 3'!G208)</f>
        <v>0</v>
      </c>
      <c r="F282" s="215">
        <f>SUM('+прил 3'!H208)</f>
        <v>0</v>
      </c>
      <c r="G282" s="215">
        <f>SUM('+прил 3'!I208)</f>
        <v>0</v>
      </c>
    </row>
    <row r="283" spans="1:7" ht="57">
      <c r="A283" s="208" t="s">
        <v>361</v>
      </c>
      <c r="B283" s="217" t="s">
        <v>362</v>
      </c>
      <c r="C283" s="217"/>
      <c r="D283" s="218">
        <f aca="true" t="shared" si="13" ref="D283:G285">SUM(D284)</f>
        <v>119500</v>
      </c>
      <c r="E283" s="218">
        <f t="shared" si="13"/>
        <v>49500</v>
      </c>
      <c r="F283" s="218">
        <f t="shared" si="13"/>
        <v>0</v>
      </c>
      <c r="G283" s="218">
        <f t="shared" si="13"/>
        <v>0</v>
      </c>
    </row>
    <row r="284" spans="1:7" ht="24">
      <c r="A284" s="216" t="s">
        <v>363</v>
      </c>
      <c r="B284" s="214" t="s">
        <v>741</v>
      </c>
      <c r="C284" s="214"/>
      <c r="D284" s="215">
        <f t="shared" si="13"/>
        <v>119500</v>
      </c>
      <c r="E284" s="215">
        <f t="shared" si="13"/>
        <v>49500</v>
      </c>
      <c r="F284" s="215">
        <f t="shared" si="13"/>
        <v>0</v>
      </c>
      <c r="G284" s="215">
        <f t="shared" si="13"/>
        <v>0</v>
      </c>
    </row>
    <row r="285" spans="1:7" ht="27" customHeight="1">
      <c r="A285" s="216" t="s">
        <v>365</v>
      </c>
      <c r="B285" s="214" t="s">
        <v>366</v>
      </c>
      <c r="C285" s="214"/>
      <c r="D285" s="215">
        <f t="shared" si="13"/>
        <v>119500</v>
      </c>
      <c r="E285" s="215">
        <f t="shared" si="13"/>
        <v>49500</v>
      </c>
      <c r="F285" s="215">
        <f t="shared" si="13"/>
        <v>0</v>
      </c>
      <c r="G285" s="215">
        <f t="shared" si="13"/>
        <v>0</v>
      </c>
    </row>
    <row r="286" spans="1:7" ht="30.75" customHeight="1">
      <c r="A286" s="216" t="s">
        <v>65</v>
      </c>
      <c r="B286" s="214" t="s">
        <v>366</v>
      </c>
      <c r="C286" s="214" t="s">
        <v>103</v>
      </c>
      <c r="D286" s="215">
        <f>SUM('+прил 3'!F118)</f>
        <v>119500</v>
      </c>
      <c r="E286" s="215">
        <f>SUM('+прил 3'!G118)</f>
        <v>49500</v>
      </c>
      <c r="F286" s="233"/>
      <c r="G286" s="233">
        <f>SUM('+прил 3'!H118)</f>
        <v>0</v>
      </c>
    </row>
    <row r="287" spans="1:7" s="340" customFormat="1" ht="29.25" customHeight="1">
      <c r="A287" s="303" t="s">
        <v>66</v>
      </c>
      <c r="B287" s="310" t="s">
        <v>67</v>
      </c>
      <c r="C287" s="305"/>
      <c r="D287" s="306">
        <f>SUM(D288+D293+D296)</f>
        <v>259000</v>
      </c>
      <c r="E287" s="306">
        <f>SUM(E288+E293+E296)</f>
        <v>159000</v>
      </c>
      <c r="F287" s="306">
        <f>SUM(F288+F293+F296)</f>
        <v>0</v>
      </c>
      <c r="G287" s="306">
        <f>SUM(G288+G293+G296)</f>
        <v>159000</v>
      </c>
    </row>
    <row r="288" spans="1:7" ht="33.75">
      <c r="A288" s="219" t="s">
        <v>742</v>
      </c>
      <c r="B288" s="209" t="s">
        <v>70</v>
      </c>
      <c r="C288" s="217"/>
      <c r="D288" s="218">
        <f aca="true" t="shared" si="14" ref="D288:G290">SUM(D289)</f>
        <v>2500</v>
      </c>
      <c r="E288" s="218">
        <f t="shared" si="14"/>
        <v>2500</v>
      </c>
      <c r="F288" s="218">
        <f t="shared" si="14"/>
        <v>0</v>
      </c>
      <c r="G288" s="218">
        <f t="shared" si="14"/>
        <v>2500</v>
      </c>
    </row>
    <row r="289" spans="1:7" ht="48">
      <c r="A289" s="212" t="s">
        <v>73</v>
      </c>
      <c r="B289" s="213" t="s">
        <v>71</v>
      </c>
      <c r="C289" s="214"/>
      <c r="D289" s="215">
        <f t="shared" si="14"/>
        <v>2500</v>
      </c>
      <c r="E289" s="215">
        <f t="shared" si="14"/>
        <v>2500</v>
      </c>
      <c r="F289" s="215">
        <f t="shared" si="14"/>
        <v>0</v>
      </c>
      <c r="G289" s="215">
        <f t="shared" si="14"/>
        <v>2500</v>
      </c>
    </row>
    <row r="290" spans="1:7" ht="24">
      <c r="A290" s="212" t="s">
        <v>74</v>
      </c>
      <c r="B290" s="213" t="s">
        <v>72</v>
      </c>
      <c r="C290" s="214"/>
      <c r="D290" s="215">
        <f t="shared" si="14"/>
        <v>2500</v>
      </c>
      <c r="E290" s="215">
        <f t="shared" si="14"/>
        <v>2500</v>
      </c>
      <c r="F290" s="215">
        <f t="shared" si="14"/>
        <v>0</v>
      </c>
      <c r="G290" s="215">
        <f t="shared" si="14"/>
        <v>2500</v>
      </c>
    </row>
    <row r="291" spans="1:7" ht="24">
      <c r="A291" s="216" t="s">
        <v>65</v>
      </c>
      <c r="B291" s="213" t="s">
        <v>72</v>
      </c>
      <c r="C291" s="214" t="s">
        <v>103</v>
      </c>
      <c r="D291" s="215">
        <f>SUM('+прил 3'!F124)</f>
        <v>2500</v>
      </c>
      <c r="E291" s="215">
        <f>SUM('+прил 3'!G124)</f>
        <v>2500</v>
      </c>
      <c r="F291" s="233"/>
      <c r="G291" s="233">
        <f>SUM('+прил 3'!H124)</f>
        <v>2500</v>
      </c>
    </row>
    <row r="292" spans="1:7" ht="45">
      <c r="A292" s="219" t="s">
        <v>322</v>
      </c>
      <c r="B292" s="209" t="s">
        <v>68</v>
      </c>
      <c r="C292" s="217"/>
      <c r="D292" s="218">
        <f aca="true" t="shared" si="15" ref="D292:G294">SUM(D293)</f>
        <v>202500</v>
      </c>
      <c r="E292" s="218">
        <f t="shared" si="15"/>
        <v>102500</v>
      </c>
      <c r="F292" s="218">
        <f t="shared" si="15"/>
        <v>0</v>
      </c>
      <c r="G292" s="218">
        <f t="shared" si="15"/>
        <v>102500</v>
      </c>
    </row>
    <row r="293" spans="1:7" ht="36">
      <c r="A293" s="212" t="s">
        <v>321</v>
      </c>
      <c r="B293" s="213" t="s">
        <v>80</v>
      </c>
      <c r="C293" s="214"/>
      <c r="D293" s="215">
        <f t="shared" si="15"/>
        <v>202500</v>
      </c>
      <c r="E293" s="215">
        <f t="shared" si="15"/>
        <v>102500</v>
      </c>
      <c r="F293" s="215">
        <f t="shared" si="15"/>
        <v>0</v>
      </c>
      <c r="G293" s="215">
        <f t="shared" si="15"/>
        <v>102500</v>
      </c>
    </row>
    <row r="294" spans="1:7" ht="28.5" customHeight="1">
      <c r="A294" s="212" t="s">
        <v>74</v>
      </c>
      <c r="B294" s="213" t="s">
        <v>69</v>
      </c>
      <c r="C294" s="214"/>
      <c r="D294" s="215">
        <f t="shared" si="15"/>
        <v>202500</v>
      </c>
      <c r="E294" s="215">
        <f t="shared" si="15"/>
        <v>102500</v>
      </c>
      <c r="F294" s="215">
        <f t="shared" si="15"/>
        <v>0</v>
      </c>
      <c r="G294" s="215">
        <f t="shared" si="15"/>
        <v>102500</v>
      </c>
    </row>
    <row r="295" spans="1:7" ht="24">
      <c r="A295" s="216" t="s">
        <v>65</v>
      </c>
      <c r="B295" s="213" t="s">
        <v>69</v>
      </c>
      <c r="C295" s="214" t="s">
        <v>103</v>
      </c>
      <c r="D295" s="215">
        <f>SUM('+прил 3'!F128)</f>
        <v>202500</v>
      </c>
      <c r="E295" s="215">
        <f>SUM('+прил 3'!G128)</f>
        <v>102500</v>
      </c>
      <c r="F295" s="233"/>
      <c r="G295" s="233">
        <f>SUM('+прил 3'!H128)</f>
        <v>102500</v>
      </c>
    </row>
    <row r="296" spans="1:7" ht="33.75">
      <c r="A296" s="219" t="s">
        <v>349</v>
      </c>
      <c r="B296" s="209" t="s">
        <v>75</v>
      </c>
      <c r="C296" s="217"/>
      <c r="D296" s="218">
        <f aca="true" t="shared" si="16" ref="D296:G298">SUM(D297)</f>
        <v>54000</v>
      </c>
      <c r="E296" s="218">
        <f t="shared" si="16"/>
        <v>54000</v>
      </c>
      <c r="F296" s="218">
        <f t="shared" si="16"/>
        <v>0</v>
      </c>
      <c r="G296" s="218">
        <f t="shared" si="16"/>
        <v>54000</v>
      </c>
    </row>
    <row r="297" spans="1:7" ht="36">
      <c r="A297" s="212" t="s">
        <v>79</v>
      </c>
      <c r="B297" s="213" t="s">
        <v>76</v>
      </c>
      <c r="C297" s="214"/>
      <c r="D297" s="215">
        <f t="shared" si="16"/>
        <v>54000</v>
      </c>
      <c r="E297" s="215">
        <f t="shared" si="16"/>
        <v>54000</v>
      </c>
      <c r="F297" s="215">
        <f t="shared" si="16"/>
        <v>0</v>
      </c>
      <c r="G297" s="215">
        <f t="shared" si="16"/>
        <v>54000</v>
      </c>
    </row>
    <row r="298" spans="1:7" ht="24">
      <c r="A298" s="212" t="s">
        <v>78</v>
      </c>
      <c r="B298" s="213" t="s">
        <v>77</v>
      </c>
      <c r="C298" s="214"/>
      <c r="D298" s="215">
        <f t="shared" si="16"/>
        <v>54000</v>
      </c>
      <c r="E298" s="215">
        <f t="shared" si="16"/>
        <v>54000</v>
      </c>
      <c r="F298" s="215">
        <f t="shared" si="16"/>
        <v>0</v>
      </c>
      <c r="G298" s="215">
        <f t="shared" si="16"/>
        <v>54000</v>
      </c>
    </row>
    <row r="299" spans="1:7" ht="24">
      <c r="A299" s="216" t="s">
        <v>65</v>
      </c>
      <c r="B299" s="213" t="s">
        <v>77</v>
      </c>
      <c r="C299" s="214" t="s">
        <v>103</v>
      </c>
      <c r="D299" s="215">
        <f>SUM('+прил 3'!F132)</f>
        <v>54000</v>
      </c>
      <c r="E299" s="215">
        <f>SUM('+прил 3'!G132)</f>
        <v>54000</v>
      </c>
      <c r="F299" s="233"/>
      <c r="G299" s="233">
        <f>SUM('+прил 3'!H132)</f>
        <v>54000</v>
      </c>
    </row>
    <row r="300" spans="1:7" s="340" customFormat="1" ht="45">
      <c r="A300" s="303" t="s">
        <v>442</v>
      </c>
      <c r="B300" s="310" t="s">
        <v>220</v>
      </c>
      <c r="C300" s="304"/>
      <c r="D300" s="306">
        <f>SUM(D301)</f>
        <v>2677096</v>
      </c>
      <c r="E300" s="306">
        <f>SUM(E301)</f>
        <v>2677096</v>
      </c>
      <c r="F300" s="306">
        <f>SUM(F301)</f>
        <v>0</v>
      </c>
      <c r="G300" s="306">
        <f>SUM(G301)</f>
        <v>0</v>
      </c>
    </row>
    <row r="301" spans="1:7" ht="79.5">
      <c r="A301" s="219" t="s">
        <v>443</v>
      </c>
      <c r="B301" s="209" t="s">
        <v>426</v>
      </c>
      <c r="C301" s="217"/>
      <c r="D301" s="218">
        <f>SUM(D302+D307+D310)</f>
        <v>2677096</v>
      </c>
      <c r="E301" s="218">
        <f>SUM(E302+E307+E310)</f>
        <v>2677096</v>
      </c>
      <c r="F301" s="218">
        <f>SUM(F302+F307+F310)</f>
        <v>0</v>
      </c>
      <c r="G301" s="218">
        <f>SUM(G302+G307+G310)</f>
        <v>0</v>
      </c>
    </row>
    <row r="302" spans="1:7" ht="36">
      <c r="A302" s="212" t="s">
        <v>432</v>
      </c>
      <c r="B302" s="213" t="s">
        <v>429</v>
      </c>
      <c r="C302" s="214"/>
      <c r="D302" s="215">
        <f>SUM(D303+D305)</f>
        <v>2322396</v>
      </c>
      <c r="E302" s="215">
        <f>SUM(E303+E305)</f>
        <v>2322396</v>
      </c>
      <c r="F302" s="215">
        <f>SUM(F303+F305)</f>
        <v>0</v>
      </c>
      <c r="G302" s="215">
        <f>SUM(G303+G305)</f>
        <v>0</v>
      </c>
    </row>
    <row r="303" spans="1:7" ht="24">
      <c r="A303" s="212" t="s">
        <v>163</v>
      </c>
      <c r="B303" s="213" t="s">
        <v>430</v>
      </c>
      <c r="C303" s="214"/>
      <c r="D303" s="215">
        <f>SUM(D304)</f>
        <v>2272396</v>
      </c>
      <c r="E303" s="215">
        <f>SUM(E304)</f>
        <v>2272396</v>
      </c>
      <c r="F303" s="215">
        <f>SUM(F304)</f>
        <v>0</v>
      </c>
      <c r="G303" s="215">
        <f>SUM(G304)</f>
        <v>0</v>
      </c>
    </row>
    <row r="304" spans="1:7" ht="48">
      <c r="A304" s="216" t="s">
        <v>159</v>
      </c>
      <c r="B304" s="213" t="s">
        <v>430</v>
      </c>
      <c r="C304" s="214" t="s">
        <v>100</v>
      </c>
      <c r="D304" s="215">
        <f>SUM('+прил 3'!F178)</f>
        <v>2272396</v>
      </c>
      <c r="E304" s="215">
        <f>SUM('+прил 3'!G178)</f>
        <v>2272396</v>
      </c>
      <c r="F304" s="215">
        <f>SUM('+прил 3'!H178)</f>
        <v>0</v>
      </c>
      <c r="G304" s="215">
        <v>0</v>
      </c>
    </row>
    <row r="305" spans="1:7" ht="36">
      <c r="A305" s="216" t="s">
        <v>12</v>
      </c>
      <c r="B305" s="203" t="s">
        <v>466</v>
      </c>
      <c r="C305" s="214"/>
      <c r="D305" s="215">
        <f>SUM(D306)</f>
        <v>50000</v>
      </c>
      <c r="E305" s="215">
        <f>SUM(E306)</f>
        <v>50000</v>
      </c>
      <c r="F305" s="215">
        <f>SUM(F306)</f>
        <v>0</v>
      </c>
      <c r="G305" s="215">
        <f>SUM(G306)</f>
        <v>0</v>
      </c>
    </row>
    <row r="306" spans="1:7" ht="24">
      <c r="A306" s="216" t="s">
        <v>65</v>
      </c>
      <c r="B306" s="203" t="s">
        <v>466</v>
      </c>
      <c r="C306" s="214" t="s">
        <v>103</v>
      </c>
      <c r="D306" s="215">
        <f>SUM('+прил 3'!F180)</f>
        <v>50000</v>
      </c>
      <c r="E306" s="215">
        <f>SUM('+прил 3'!G180)</f>
        <v>50000</v>
      </c>
      <c r="F306" s="215">
        <f>SUM('+прил 3'!H180)</f>
        <v>0</v>
      </c>
      <c r="G306" s="215">
        <f>SUM('+прил 3'!I180)</f>
        <v>0</v>
      </c>
    </row>
    <row r="307" spans="1:7" ht="48">
      <c r="A307" s="212" t="s">
        <v>436</v>
      </c>
      <c r="B307" s="213" t="s">
        <v>431</v>
      </c>
      <c r="C307" s="214"/>
      <c r="D307" s="215">
        <f aca="true" t="shared" si="17" ref="D307:G308">SUM(D308)</f>
        <v>20000</v>
      </c>
      <c r="E307" s="215">
        <f t="shared" si="17"/>
        <v>20000</v>
      </c>
      <c r="F307" s="215">
        <f t="shared" si="17"/>
        <v>0</v>
      </c>
      <c r="G307" s="215">
        <f t="shared" si="17"/>
        <v>0</v>
      </c>
    </row>
    <row r="308" spans="1:7" ht="36">
      <c r="A308" s="216" t="s">
        <v>12</v>
      </c>
      <c r="B308" s="213" t="s">
        <v>433</v>
      </c>
      <c r="C308" s="214"/>
      <c r="D308" s="215">
        <f t="shared" si="17"/>
        <v>20000</v>
      </c>
      <c r="E308" s="215">
        <f t="shared" si="17"/>
        <v>20000</v>
      </c>
      <c r="F308" s="215">
        <f t="shared" si="17"/>
        <v>0</v>
      </c>
      <c r="G308" s="215">
        <f t="shared" si="17"/>
        <v>0</v>
      </c>
    </row>
    <row r="309" spans="1:7" ht="24">
      <c r="A309" s="216" t="s">
        <v>65</v>
      </c>
      <c r="B309" s="213" t="s">
        <v>433</v>
      </c>
      <c r="C309" s="214" t="s">
        <v>103</v>
      </c>
      <c r="D309" s="215">
        <f>SUM('+прил 3'!F183)</f>
        <v>20000</v>
      </c>
      <c r="E309" s="215">
        <f>SUM('+прил 3'!G183)</f>
        <v>20000</v>
      </c>
      <c r="F309" s="215">
        <f>SUM('+прил 3'!H183)</f>
        <v>0</v>
      </c>
      <c r="G309" s="215">
        <f>SUM('+прил 3'!I183)</f>
        <v>0</v>
      </c>
    </row>
    <row r="310" spans="1:7" ht="24">
      <c r="A310" s="216" t="s">
        <v>434</v>
      </c>
      <c r="B310" s="213" t="s">
        <v>427</v>
      </c>
      <c r="C310" s="214"/>
      <c r="D310" s="215">
        <f aca="true" t="shared" si="18" ref="D310:G311">SUM(D311)</f>
        <v>334700</v>
      </c>
      <c r="E310" s="215">
        <f t="shared" si="18"/>
        <v>334700</v>
      </c>
      <c r="F310" s="215">
        <f t="shared" si="18"/>
        <v>0</v>
      </c>
      <c r="G310" s="215">
        <f t="shared" si="18"/>
        <v>0</v>
      </c>
    </row>
    <row r="311" spans="1:7" ht="36">
      <c r="A311" s="212" t="s">
        <v>462</v>
      </c>
      <c r="B311" s="213" t="s">
        <v>428</v>
      </c>
      <c r="C311" s="214"/>
      <c r="D311" s="215">
        <f t="shared" si="18"/>
        <v>334700</v>
      </c>
      <c r="E311" s="215">
        <f t="shared" si="18"/>
        <v>334700</v>
      </c>
      <c r="F311" s="215">
        <f t="shared" si="18"/>
        <v>0</v>
      </c>
      <c r="G311" s="215">
        <f t="shared" si="18"/>
        <v>0</v>
      </c>
    </row>
    <row r="312" spans="1:7" ht="48">
      <c r="A312" s="216" t="s">
        <v>159</v>
      </c>
      <c r="B312" s="213" t="s">
        <v>428</v>
      </c>
      <c r="C312" s="214" t="s">
        <v>100</v>
      </c>
      <c r="D312" s="215">
        <f>SUM('+прил 3'!F51)</f>
        <v>334700</v>
      </c>
      <c r="E312" s="215">
        <f>SUM('+прил 3'!G51)</f>
        <v>334700</v>
      </c>
      <c r="F312" s="215">
        <f>SUM('+прил 3'!H51)</f>
        <v>0</v>
      </c>
      <c r="G312" s="215">
        <f>SUM('+прил 3'!I53)</f>
        <v>0</v>
      </c>
    </row>
    <row r="313" spans="1:7" s="344" customFormat="1" ht="33.75">
      <c r="A313" s="303" t="s">
        <v>450</v>
      </c>
      <c r="B313" s="310" t="s">
        <v>258</v>
      </c>
      <c r="C313" s="304"/>
      <c r="D313" s="306">
        <f>SUM(D315)</f>
        <v>15587006</v>
      </c>
      <c r="E313" s="306">
        <f>SUM(E315)</f>
        <v>13560695</v>
      </c>
      <c r="F313" s="306">
        <f>SUM(F315)</f>
        <v>12469605</v>
      </c>
      <c r="G313" s="306">
        <f>SUM(G315)</f>
        <v>12469605</v>
      </c>
    </row>
    <row r="314" spans="1:7" ht="36.75" customHeight="1">
      <c r="A314" s="216" t="s">
        <v>449</v>
      </c>
      <c r="B314" s="213" t="s">
        <v>259</v>
      </c>
      <c r="C314" s="214"/>
      <c r="D314" s="215">
        <f aca="true" t="shared" si="19" ref="D314:G316">SUM(D315)</f>
        <v>15587006</v>
      </c>
      <c r="E314" s="215">
        <f t="shared" si="19"/>
        <v>13560695</v>
      </c>
      <c r="F314" s="215">
        <f t="shared" si="19"/>
        <v>12469605</v>
      </c>
      <c r="G314" s="215">
        <f t="shared" si="19"/>
        <v>12469605</v>
      </c>
    </row>
    <row r="315" spans="1:7" ht="24">
      <c r="A315" s="216" t="s">
        <v>260</v>
      </c>
      <c r="B315" s="213" t="s">
        <v>259</v>
      </c>
      <c r="C315" s="214"/>
      <c r="D315" s="215">
        <f t="shared" si="19"/>
        <v>15587006</v>
      </c>
      <c r="E315" s="215">
        <f t="shared" si="19"/>
        <v>13560695</v>
      </c>
      <c r="F315" s="215">
        <f t="shared" si="19"/>
        <v>12469605</v>
      </c>
      <c r="G315" s="215">
        <f t="shared" si="19"/>
        <v>12469605</v>
      </c>
    </row>
    <row r="316" spans="1:7" ht="24">
      <c r="A316" s="216" t="s">
        <v>425</v>
      </c>
      <c r="B316" s="213" t="s">
        <v>262</v>
      </c>
      <c r="C316" s="214"/>
      <c r="D316" s="215">
        <f t="shared" si="19"/>
        <v>15587006</v>
      </c>
      <c r="E316" s="215">
        <f t="shared" si="19"/>
        <v>13560695</v>
      </c>
      <c r="F316" s="215">
        <f t="shared" si="19"/>
        <v>12469605</v>
      </c>
      <c r="G316" s="215">
        <f t="shared" si="19"/>
        <v>12469605</v>
      </c>
    </row>
    <row r="317" spans="1:7" ht="12">
      <c r="A317" s="212" t="s">
        <v>108</v>
      </c>
      <c r="B317" s="213" t="s">
        <v>262</v>
      </c>
      <c r="C317" s="214" t="s">
        <v>154</v>
      </c>
      <c r="D317" s="215">
        <f>SUM('+прил 3'!F659)</f>
        <v>15587006</v>
      </c>
      <c r="E317" s="215">
        <f>SUM('+прил 3'!G659)</f>
        <v>13560695</v>
      </c>
      <c r="F317" s="215">
        <f>SUM('+прил 3'!H659)</f>
        <v>12469605</v>
      </c>
      <c r="G317" s="215">
        <f>SUM('+прил 3'!H659)</f>
        <v>12469605</v>
      </c>
    </row>
    <row r="318" spans="1:7" s="344" customFormat="1" ht="22.5">
      <c r="A318" s="303" t="s">
        <v>253</v>
      </c>
      <c r="B318" s="310" t="s">
        <v>237</v>
      </c>
      <c r="C318" s="304"/>
      <c r="D318" s="306">
        <f>SUM(D319+D323+D327+D332)</f>
        <v>524700</v>
      </c>
      <c r="E318" s="306">
        <f>SUM(E319+E323+E327+E332)</f>
        <v>524700</v>
      </c>
      <c r="F318" s="306">
        <f>SUM(F319+F323+F327+F332)</f>
        <v>0</v>
      </c>
      <c r="G318" s="306">
        <f>SUM(G319+G323+G327+G332)</f>
        <v>0</v>
      </c>
    </row>
    <row r="319" spans="1:7" ht="27.75" customHeight="1">
      <c r="A319" s="208" t="s">
        <v>238</v>
      </c>
      <c r="B319" s="209" t="s">
        <v>239</v>
      </c>
      <c r="C319" s="217"/>
      <c r="D319" s="218">
        <f aca="true" t="shared" si="20" ref="D319:G321">SUM(D320)</f>
        <v>20000</v>
      </c>
      <c r="E319" s="218">
        <f t="shared" si="20"/>
        <v>20000</v>
      </c>
      <c r="F319" s="218">
        <f t="shared" si="20"/>
        <v>0</v>
      </c>
      <c r="G319" s="218">
        <f t="shared" si="20"/>
        <v>0</v>
      </c>
    </row>
    <row r="320" spans="1:7" ht="24">
      <c r="A320" s="216" t="s">
        <v>240</v>
      </c>
      <c r="B320" s="213" t="s">
        <v>241</v>
      </c>
      <c r="C320" s="214"/>
      <c r="D320" s="215">
        <f t="shared" si="20"/>
        <v>20000</v>
      </c>
      <c r="E320" s="215">
        <f t="shared" si="20"/>
        <v>20000</v>
      </c>
      <c r="F320" s="215">
        <f t="shared" si="20"/>
        <v>0</v>
      </c>
      <c r="G320" s="215">
        <f t="shared" si="20"/>
        <v>0</v>
      </c>
    </row>
    <row r="321" spans="1:7" ht="24">
      <c r="A321" s="212" t="s">
        <v>13</v>
      </c>
      <c r="B321" s="213" t="s">
        <v>22</v>
      </c>
      <c r="C321" s="214"/>
      <c r="D321" s="215">
        <f t="shared" si="20"/>
        <v>20000</v>
      </c>
      <c r="E321" s="215">
        <f t="shared" si="20"/>
        <v>20000</v>
      </c>
      <c r="F321" s="215">
        <f t="shared" si="20"/>
        <v>0</v>
      </c>
      <c r="G321" s="215">
        <f t="shared" si="20"/>
        <v>0</v>
      </c>
    </row>
    <row r="322" spans="1:7" ht="24">
      <c r="A322" s="216" t="s">
        <v>65</v>
      </c>
      <c r="B322" s="213" t="s">
        <v>22</v>
      </c>
      <c r="C322" s="214" t="s">
        <v>103</v>
      </c>
      <c r="D322" s="215">
        <f>SUM('+прил 3'!F234)</f>
        <v>20000</v>
      </c>
      <c r="E322" s="215">
        <f>SUM('+прил 3'!G234)</f>
        <v>20000</v>
      </c>
      <c r="F322" s="215">
        <f>SUM('+прил 3'!H234)</f>
        <v>0</v>
      </c>
      <c r="G322" s="215">
        <f>SUM('+прил 3'!I234)</f>
        <v>0</v>
      </c>
    </row>
    <row r="323" spans="1:7" ht="45">
      <c r="A323" s="208" t="s">
        <v>242</v>
      </c>
      <c r="B323" s="209" t="s">
        <v>243</v>
      </c>
      <c r="C323" s="217"/>
      <c r="D323" s="218">
        <f>SUM(D325)</f>
        <v>20000</v>
      </c>
      <c r="E323" s="218">
        <f>SUM(E325)</f>
        <v>20000</v>
      </c>
      <c r="F323" s="218">
        <f>SUM(F325)</f>
        <v>0</v>
      </c>
      <c r="G323" s="218">
        <f>SUM(G325)</f>
        <v>0</v>
      </c>
    </row>
    <row r="324" spans="1:7" ht="36">
      <c r="A324" s="216" t="s">
        <v>244</v>
      </c>
      <c r="B324" s="213" t="s">
        <v>245</v>
      </c>
      <c r="C324" s="214"/>
      <c r="D324" s="215">
        <f aca="true" t="shared" si="21" ref="D324:G325">SUM(D325)</f>
        <v>20000</v>
      </c>
      <c r="E324" s="215">
        <f t="shared" si="21"/>
        <v>20000</v>
      </c>
      <c r="F324" s="215">
        <f t="shared" si="21"/>
        <v>0</v>
      </c>
      <c r="G324" s="215">
        <f t="shared" si="21"/>
        <v>0</v>
      </c>
    </row>
    <row r="325" spans="1:7" ht="24">
      <c r="A325" s="212" t="s">
        <v>144</v>
      </c>
      <c r="B325" s="213" t="s">
        <v>246</v>
      </c>
      <c r="C325" s="214"/>
      <c r="D325" s="215">
        <f t="shared" si="21"/>
        <v>20000</v>
      </c>
      <c r="E325" s="215">
        <f t="shared" si="21"/>
        <v>20000</v>
      </c>
      <c r="F325" s="215">
        <f t="shared" si="21"/>
        <v>0</v>
      </c>
      <c r="G325" s="215">
        <f t="shared" si="21"/>
        <v>0</v>
      </c>
    </row>
    <row r="326" spans="1:7" ht="24">
      <c r="A326" s="216" t="s">
        <v>65</v>
      </c>
      <c r="B326" s="213" t="s">
        <v>246</v>
      </c>
      <c r="C326" s="214" t="s">
        <v>103</v>
      </c>
      <c r="D326" s="215">
        <f>SUM('+прил 3'!F234)</f>
        <v>20000</v>
      </c>
      <c r="E326" s="215">
        <f>SUM('+прил 3'!G234)</f>
        <v>20000</v>
      </c>
      <c r="F326" s="233"/>
      <c r="G326" s="233">
        <f>SUM('+прил 3'!H234)</f>
        <v>0</v>
      </c>
    </row>
    <row r="327" spans="1:7" ht="33.75">
      <c r="A327" s="208" t="s">
        <v>248</v>
      </c>
      <c r="B327" s="209" t="s">
        <v>249</v>
      </c>
      <c r="C327" s="217"/>
      <c r="D327" s="218">
        <f aca="true" t="shared" si="22" ref="D327:G328">SUM(D328)</f>
        <v>334700</v>
      </c>
      <c r="E327" s="218">
        <f t="shared" si="22"/>
        <v>334700</v>
      </c>
      <c r="F327" s="218">
        <f t="shared" si="22"/>
        <v>0</v>
      </c>
      <c r="G327" s="218">
        <f t="shared" si="22"/>
        <v>0</v>
      </c>
    </row>
    <row r="328" spans="1:7" ht="60">
      <c r="A328" s="216" t="s">
        <v>250</v>
      </c>
      <c r="B328" s="213" t="s">
        <v>251</v>
      </c>
      <c r="C328" s="214"/>
      <c r="D328" s="215">
        <f t="shared" si="22"/>
        <v>334700</v>
      </c>
      <c r="E328" s="215">
        <f t="shared" si="22"/>
        <v>334700</v>
      </c>
      <c r="F328" s="215">
        <f t="shared" si="22"/>
        <v>0</v>
      </c>
      <c r="G328" s="215">
        <f t="shared" si="22"/>
        <v>0</v>
      </c>
    </row>
    <row r="329" spans="1:7" ht="24">
      <c r="A329" s="216" t="s">
        <v>130</v>
      </c>
      <c r="B329" s="213" t="s">
        <v>252</v>
      </c>
      <c r="C329" s="214"/>
      <c r="D329" s="215">
        <f>SUM(D330:D331)</f>
        <v>334700</v>
      </c>
      <c r="E329" s="215">
        <f>SUM(E330:E331)</f>
        <v>334700</v>
      </c>
      <c r="F329" s="215">
        <f>SUM(F330:F331)</f>
        <v>0</v>
      </c>
      <c r="G329" s="215">
        <f>SUM(G330:G331)</f>
        <v>0</v>
      </c>
    </row>
    <row r="330" spans="1:7" ht="54" customHeight="1">
      <c r="A330" s="216" t="s">
        <v>159</v>
      </c>
      <c r="B330" s="213" t="s">
        <v>252</v>
      </c>
      <c r="C330" s="214" t="s">
        <v>100</v>
      </c>
      <c r="D330" s="215">
        <f>SUM('+прил 3'!F56)</f>
        <v>334700</v>
      </c>
      <c r="E330" s="215">
        <f>SUM('+прил 3'!G56)</f>
        <v>334700</v>
      </c>
      <c r="F330" s="233"/>
      <c r="G330" s="233">
        <f>SUM('+прил 3'!H56)</f>
        <v>0</v>
      </c>
    </row>
    <row r="331" spans="1:7" ht="20.25" customHeight="1">
      <c r="A331" s="216" t="s">
        <v>65</v>
      </c>
      <c r="B331" s="213" t="s">
        <v>252</v>
      </c>
      <c r="C331" s="214" t="s">
        <v>103</v>
      </c>
      <c r="D331" s="215">
        <v>0</v>
      </c>
      <c r="E331" s="215">
        <v>0</v>
      </c>
      <c r="F331" s="233"/>
      <c r="G331" s="233">
        <v>0</v>
      </c>
    </row>
    <row r="332" spans="1:7" ht="36" customHeight="1">
      <c r="A332" s="208" t="s">
        <v>345</v>
      </c>
      <c r="B332" s="209" t="s">
        <v>343</v>
      </c>
      <c r="C332" s="217"/>
      <c r="D332" s="218">
        <f>SUM(D334)</f>
        <v>150000</v>
      </c>
      <c r="E332" s="218">
        <f>SUM(E334)</f>
        <v>150000</v>
      </c>
      <c r="F332" s="218">
        <f>SUM(F334)</f>
        <v>0</v>
      </c>
      <c r="G332" s="218">
        <f>SUM(G334)</f>
        <v>0</v>
      </c>
    </row>
    <row r="333" spans="1:7" ht="24.75" customHeight="1">
      <c r="A333" s="216" t="s">
        <v>212</v>
      </c>
      <c r="B333" s="213" t="s">
        <v>344</v>
      </c>
      <c r="C333" s="214"/>
      <c r="D333" s="215">
        <f>SUM(D334)</f>
        <v>150000</v>
      </c>
      <c r="E333" s="215">
        <f>SUM(E334)</f>
        <v>150000</v>
      </c>
      <c r="F333" s="215">
        <f>SUM(F334)</f>
        <v>0</v>
      </c>
      <c r="G333" s="215">
        <f>SUM(G334)</f>
        <v>0</v>
      </c>
    </row>
    <row r="334" spans="1:7" ht="24">
      <c r="A334" s="216" t="s">
        <v>131</v>
      </c>
      <c r="B334" s="213" t="s">
        <v>358</v>
      </c>
      <c r="C334" s="214"/>
      <c r="D334" s="215">
        <f>SUM(D335)</f>
        <v>150000</v>
      </c>
      <c r="E334" s="215">
        <f>SUM(E335)</f>
        <v>150000</v>
      </c>
      <c r="F334" s="215">
        <f>SUM('+прил 3'!H136)</f>
        <v>0</v>
      </c>
      <c r="G334" s="215">
        <f>SUM('+прил 3'!I152)</f>
        <v>0</v>
      </c>
    </row>
    <row r="335" spans="1:7" ht="48.75" customHeight="1">
      <c r="A335" s="216" t="s">
        <v>159</v>
      </c>
      <c r="B335" s="213" t="s">
        <v>358</v>
      </c>
      <c r="C335" s="214" t="s">
        <v>100</v>
      </c>
      <c r="D335" s="215">
        <f>SUM('+прил 3'!F137)</f>
        <v>150000</v>
      </c>
      <c r="E335" s="215">
        <f>SUM('+прил 3'!G137)</f>
        <v>150000</v>
      </c>
      <c r="F335" s="233"/>
      <c r="G335" s="233">
        <f>SUM('+прил 3'!H137)</f>
        <v>0</v>
      </c>
    </row>
    <row r="336" spans="1:7" s="344" customFormat="1" ht="22.5">
      <c r="A336" s="303" t="s">
        <v>372</v>
      </c>
      <c r="B336" s="310" t="s">
        <v>373</v>
      </c>
      <c r="C336" s="305"/>
      <c r="D336" s="306">
        <f>SUM(D337+D345)</f>
        <v>1322640</v>
      </c>
      <c r="E336" s="306">
        <f>SUM(E337+E345)</f>
        <v>1046540</v>
      </c>
      <c r="F336" s="306">
        <f>SUM(F337+F345)</f>
        <v>90140</v>
      </c>
      <c r="G336" s="306">
        <f>SUM(G337+G345)</f>
        <v>1046540</v>
      </c>
    </row>
    <row r="337" spans="1:7" ht="33.75">
      <c r="A337" s="208" t="s">
        <v>386</v>
      </c>
      <c r="B337" s="234" t="s">
        <v>374</v>
      </c>
      <c r="C337" s="217"/>
      <c r="D337" s="218">
        <f>SUM(D338+D341+D343)</f>
        <v>993400</v>
      </c>
      <c r="E337" s="218">
        <f>SUM(E338+E341+E343)</f>
        <v>956400</v>
      </c>
      <c r="F337" s="218">
        <f>SUM(F338+F341+F343)</f>
        <v>0</v>
      </c>
      <c r="G337" s="218">
        <f>SUM(G338+G341+G343)</f>
        <v>956400</v>
      </c>
    </row>
    <row r="338" spans="1:7" ht="24">
      <c r="A338" s="216" t="s">
        <v>375</v>
      </c>
      <c r="B338" s="203" t="s">
        <v>376</v>
      </c>
      <c r="C338" s="214"/>
      <c r="D338" s="215">
        <f aca="true" t="shared" si="23" ref="D338:G339">SUM(D339)</f>
        <v>60800</v>
      </c>
      <c r="E338" s="215">
        <f t="shared" si="23"/>
        <v>60800</v>
      </c>
      <c r="F338" s="215">
        <f t="shared" si="23"/>
        <v>0</v>
      </c>
      <c r="G338" s="215">
        <f t="shared" si="23"/>
        <v>60800</v>
      </c>
    </row>
    <row r="339" spans="1:7" ht="24">
      <c r="A339" s="216" t="s">
        <v>163</v>
      </c>
      <c r="B339" s="203" t="s">
        <v>383</v>
      </c>
      <c r="C339" s="214"/>
      <c r="D339" s="215">
        <f t="shared" si="23"/>
        <v>60800</v>
      </c>
      <c r="E339" s="215">
        <f t="shared" si="23"/>
        <v>60800</v>
      </c>
      <c r="F339" s="215">
        <f t="shared" si="23"/>
        <v>0</v>
      </c>
      <c r="G339" s="215">
        <f t="shared" si="23"/>
        <v>60800</v>
      </c>
    </row>
    <row r="340" spans="1:7" ht="15.75" customHeight="1">
      <c r="A340" s="216" t="s">
        <v>65</v>
      </c>
      <c r="B340" s="203" t="s">
        <v>383</v>
      </c>
      <c r="C340" s="214" t="s">
        <v>103</v>
      </c>
      <c r="D340" s="215">
        <f>SUM('+прил 3'!F398+'+прил 3'!F310)</f>
        <v>60800</v>
      </c>
      <c r="E340" s="215">
        <f>SUM('+прил 3'!G398+'+прил 3'!G310)</f>
        <v>60800</v>
      </c>
      <c r="F340" s="233"/>
      <c r="G340" s="233">
        <v>60800</v>
      </c>
    </row>
    <row r="341" spans="1:7" ht="24">
      <c r="A341" s="216" t="s">
        <v>83</v>
      </c>
      <c r="B341" s="203" t="s">
        <v>377</v>
      </c>
      <c r="C341" s="214"/>
      <c r="D341" s="215">
        <f>SUM(D342)</f>
        <v>882020</v>
      </c>
      <c r="E341" s="215">
        <f>SUM(E342)</f>
        <v>845020</v>
      </c>
      <c r="F341" s="215">
        <f>SUM(F342)</f>
        <v>0</v>
      </c>
      <c r="G341" s="215">
        <f>SUM(G342)</f>
        <v>845020</v>
      </c>
    </row>
    <row r="342" spans="1:7" ht="15.75" customHeight="1">
      <c r="A342" s="216" t="s">
        <v>65</v>
      </c>
      <c r="B342" s="203" t="s">
        <v>377</v>
      </c>
      <c r="C342" s="214" t="s">
        <v>103</v>
      </c>
      <c r="D342" s="215">
        <f>SUM('+прил 3'!F142)</f>
        <v>882020</v>
      </c>
      <c r="E342" s="215">
        <f>SUM('+прил 3'!G142)</f>
        <v>845020</v>
      </c>
      <c r="F342" s="233"/>
      <c r="G342" s="233">
        <f>SUM('+прил 3'!H142)</f>
        <v>845020</v>
      </c>
    </row>
    <row r="343" spans="1:7" ht="36">
      <c r="A343" s="216" t="s">
        <v>12</v>
      </c>
      <c r="B343" s="203" t="s">
        <v>382</v>
      </c>
      <c r="C343" s="214"/>
      <c r="D343" s="215">
        <f>SUM(D344)</f>
        <v>50580</v>
      </c>
      <c r="E343" s="215">
        <f>SUM(E344)</f>
        <v>50580</v>
      </c>
      <c r="F343" s="215">
        <f>SUM(F344)</f>
        <v>0</v>
      </c>
      <c r="G343" s="215">
        <f>SUM(G344)</f>
        <v>50580</v>
      </c>
    </row>
    <row r="344" spans="1:7" ht="24">
      <c r="A344" s="216" t="s">
        <v>65</v>
      </c>
      <c r="B344" s="203" t="s">
        <v>382</v>
      </c>
      <c r="C344" s="214" t="s">
        <v>103</v>
      </c>
      <c r="D344" s="215">
        <f>SUM('+прил 3'!F186)</f>
        <v>50580</v>
      </c>
      <c r="E344" s="215">
        <f>SUM('+прил 3'!G186)</f>
        <v>50580</v>
      </c>
      <c r="F344" s="233"/>
      <c r="G344" s="233">
        <f>SUM('+прил 3'!H186)</f>
        <v>50580</v>
      </c>
    </row>
    <row r="345" spans="1:7" ht="45">
      <c r="A345" s="208" t="s">
        <v>743</v>
      </c>
      <c r="B345" s="234" t="s">
        <v>378</v>
      </c>
      <c r="C345" s="217"/>
      <c r="D345" s="218">
        <f aca="true" t="shared" si="24" ref="D345:G347">SUM(D346)</f>
        <v>329240</v>
      </c>
      <c r="E345" s="218">
        <f t="shared" si="24"/>
        <v>90140</v>
      </c>
      <c r="F345" s="218">
        <f t="shared" si="24"/>
        <v>90140</v>
      </c>
      <c r="G345" s="218">
        <f t="shared" si="24"/>
        <v>90140</v>
      </c>
    </row>
    <row r="346" spans="1:7" ht="60" customHeight="1">
      <c r="A346" s="216" t="s">
        <v>379</v>
      </c>
      <c r="B346" s="203" t="s">
        <v>380</v>
      </c>
      <c r="C346" s="214"/>
      <c r="D346" s="215">
        <f t="shared" si="24"/>
        <v>329240</v>
      </c>
      <c r="E346" s="215">
        <f t="shared" si="24"/>
        <v>90140</v>
      </c>
      <c r="F346" s="215">
        <f t="shared" si="24"/>
        <v>90140</v>
      </c>
      <c r="G346" s="215">
        <f t="shared" si="24"/>
        <v>90140</v>
      </c>
    </row>
    <row r="347" spans="1:7" ht="24">
      <c r="A347" s="216" t="s">
        <v>83</v>
      </c>
      <c r="B347" s="203" t="s">
        <v>381</v>
      </c>
      <c r="C347" s="214"/>
      <c r="D347" s="215">
        <f t="shared" si="24"/>
        <v>329240</v>
      </c>
      <c r="E347" s="215">
        <f t="shared" si="24"/>
        <v>90140</v>
      </c>
      <c r="F347" s="215">
        <f t="shared" si="24"/>
        <v>90140</v>
      </c>
      <c r="G347" s="215">
        <f t="shared" si="24"/>
        <v>90140</v>
      </c>
    </row>
    <row r="348" spans="1:7" ht="24">
      <c r="A348" s="216" t="s">
        <v>65</v>
      </c>
      <c r="B348" s="203" t="s">
        <v>381</v>
      </c>
      <c r="C348" s="214" t="s">
        <v>103</v>
      </c>
      <c r="D348" s="215">
        <f>SUM('+прил 3'!F146)</f>
        <v>329240</v>
      </c>
      <c r="E348" s="215">
        <f>SUM('+прил 3'!G146)</f>
        <v>90140</v>
      </c>
      <c r="F348" s="215">
        <f>SUM('+прил 3'!H146)</f>
        <v>90140</v>
      </c>
      <c r="G348" s="215">
        <f>SUM('+прил 3'!H146)</f>
        <v>90140</v>
      </c>
    </row>
    <row r="349" spans="1:7" ht="24">
      <c r="A349" s="325" t="s">
        <v>938</v>
      </c>
      <c r="B349" s="326" t="s">
        <v>881</v>
      </c>
      <c r="C349" s="305"/>
      <c r="D349" s="306">
        <f aca="true" t="shared" si="25" ref="D349:G350">SUM(D350)</f>
        <v>28473080.89</v>
      </c>
      <c r="E349" s="306">
        <f t="shared" si="25"/>
        <v>23956300</v>
      </c>
      <c r="F349" s="306">
        <f t="shared" si="25"/>
        <v>5000000</v>
      </c>
      <c r="G349" s="306">
        <f t="shared" si="25"/>
        <v>23956300</v>
      </c>
    </row>
    <row r="350" spans="1:7" ht="27" customHeight="1">
      <c r="A350" s="235" t="s">
        <v>939</v>
      </c>
      <c r="B350" s="203" t="s">
        <v>941</v>
      </c>
      <c r="C350" s="214"/>
      <c r="D350" s="215">
        <f t="shared" si="25"/>
        <v>28473080.89</v>
      </c>
      <c r="E350" s="215">
        <f t="shared" si="25"/>
        <v>23956300</v>
      </c>
      <c r="F350" s="215">
        <f t="shared" si="25"/>
        <v>5000000</v>
      </c>
      <c r="G350" s="215">
        <f t="shared" si="25"/>
        <v>23956300</v>
      </c>
    </row>
    <row r="351" spans="1:7" ht="36">
      <c r="A351" s="235" t="s">
        <v>940</v>
      </c>
      <c r="B351" s="203" t="s">
        <v>882</v>
      </c>
      <c r="C351" s="214"/>
      <c r="D351" s="215">
        <f>SUM(D352+D354)</f>
        <v>28473080.89</v>
      </c>
      <c r="E351" s="215">
        <f>SUM(E352+E354)</f>
        <v>23956300</v>
      </c>
      <c r="F351" s="215">
        <f>SUM(F352+F354)</f>
        <v>5000000</v>
      </c>
      <c r="G351" s="215">
        <f>SUM(G352+G354)</f>
        <v>23956300</v>
      </c>
    </row>
    <row r="352" spans="1:7" ht="24">
      <c r="A352" s="216" t="s">
        <v>779</v>
      </c>
      <c r="B352" s="203" t="s">
        <v>936</v>
      </c>
      <c r="C352" s="214"/>
      <c r="D352" s="215">
        <f>SUM(D353)</f>
        <v>23473080.89</v>
      </c>
      <c r="E352" s="215">
        <f>SUM(E353)</f>
        <v>18956300</v>
      </c>
      <c r="F352" s="215">
        <f>SUM(F353)</f>
        <v>0</v>
      </c>
      <c r="G352" s="215">
        <f>SUM(G353)</f>
        <v>18956300</v>
      </c>
    </row>
    <row r="353" spans="1:7" ht="24">
      <c r="A353" s="216" t="s">
        <v>65</v>
      </c>
      <c r="B353" s="203" t="s">
        <v>936</v>
      </c>
      <c r="C353" s="214" t="s">
        <v>103</v>
      </c>
      <c r="D353" s="215">
        <f>SUM('+прил 3'!F275)</f>
        <v>23473080.89</v>
      </c>
      <c r="E353" s="215">
        <f>SUM('+прил 3'!G275)</f>
        <v>18956300</v>
      </c>
      <c r="F353" s="233"/>
      <c r="G353" s="233">
        <f>SUM('+прил 3'!H275)</f>
        <v>18956300</v>
      </c>
    </row>
    <row r="354" spans="1:7" ht="24" customHeight="1">
      <c r="A354" s="216" t="s">
        <v>871</v>
      </c>
      <c r="B354" s="203" t="s">
        <v>937</v>
      </c>
      <c r="C354" s="214"/>
      <c r="D354" s="215">
        <f>SUM(D355)</f>
        <v>5000000</v>
      </c>
      <c r="E354" s="215">
        <f>SUM(E355)</f>
        <v>5000000</v>
      </c>
      <c r="F354" s="215">
        <f>SUM(F355)</f>
        <v>5000000</v>
      </c>
      <c r="G354" s="215">
        <f>SUM(G355)</f>
        <v>5000000</v>
      </c>
    </row>
    <row r="355" spans="1:7" ht="24">
      <c r="A355" s="216" t="s">
        <v>65</v>
      </c>
      <c r="B355" s="203" t="s">
        <v>937</v>
      </c>
      <c r="C355" s="214" t="s">
        <v>103</v>
      </c>
      <c r="D355" s="215">
        <f>SUM('+прил 3'!F277)</f>
        <v>5000000</v>
      </c>
      <c r="E355" s="215">
        <f>SUM('+прил 3'!G277)</f>
        <v>5000000</v>
      </c>
      <c r="F355" s="215">
        <f>SUM('+прил 3'!H277)</f>
        <v>5000000</v>
      </c>
      <c r="G355" s="233">
        <f>SUM('+прил 3'!H277)</f>
        <v>5000000</v>
      </c>
    </row>
    <row r="356" spans="1:7" s="344" customFormat="1" ht="21" customHeight="1">
      <c r="A356" s="303" t="s">
        <v>145</v>
      </c>
      <c r="B356" s="304" t="s">
        <v>175</v>
      </c>
      <c r="C356" s="304"/>
      <c r="D356" s="306">
        <f aca="true" t="shared" si="26" ref="D356:G358">SUM(D357)</f>
        <v>2256077</v>
      </c>
      <c r="E356" s="306">
        <f t="shared" si="26"/>
        <v>2256077</v>
      </c>
      <c r="F356" s="306">
        <f t="shared" si="26"/>
        <v>2256077</v>
      </c>
      <c r="G356" s="306">
        <f t="shared" si="26"/>
        <v>2256077</v>
      </c>
    </row>
    <row r="357" spans="1:7" ht="12">
      <c r="A357" s="216" t="s">
        <v>146</v>
      </c>
      <c r="B357" s="214" t="s">
        <v>176</v>
      </c>
      <c r="C357" s="214"/>
      <c r="D357" s="215">
        <f t="shared" si="26"/>
        <v>2256077</v>
      </c>
      <c r="E357" s="215">
        <f t="shared" si="26"/>
        <v>2256077</v>
      </c>
      <c r="F357" s="215">
        <f t="shared" si="26"/>
        <v>2256077</v>
      </c>
      <c r="G357" s="215">
        <f t="shared" si="26"/>
        <v>2256077</v>
      </c>
    </row>
    <row r="358" spans="1:7" ht="24">
      <c r="A358" s="216" t="s">
        <v>158</v>
      </c>
      <c r="B358" s="214" t="s">
        <v>177</v>
      </c>
      <c r="C358" s="214"/>
      <c r="D358" s="215">
        <f t="shared" si="26"/>
        <v>2256077</v>
      </c>
      <c r="E358" s="215">
        <f t="shared" si="26"/>
        <v>2256077</v>
      </c>
      <c r="F358" s="215">
        <f t="shared" si="26"/>
        <v>2256077</v>
      </c>
      <c r="G358" s="215">
        <f t="shared" si="26"/>
        <v>2256077</v>
      </c>
    </row>
    <row r="359" spans="1:7" ht="48">
      <c r="A359" s="216" t="s">
        <v>159</v>
      </c>
      <c r="B359" s="214" t="s">
        <v>177</v>
      </c>
      <c r="C359" s="214" t="s">
        <v>100</v>
      </c>
      <c r="D359" s="215">
        <f>SUM('+прил 3'!F23)</f>
        <v>2256077</v>
      </c>
      <c r="E359" s="215">
        <f>SUM('+прил 3'!G23)</f>
        <v>2256077</v>
      </c>
      <c r="F359" s="215">
        <f>SUM('+прил 3'!H23)</f>
        <v>2256077</v>
      </c>
      <c r="G359" s="233">
        <f>SUM('+прил 3'!H23)</f>
        <v>2256077</v>
      </c>
    </row>
    <row r="360" spans="1:7" s="344" customFormat="1" ht="22.5">
      <c r="A360" s="303" t="s">
        <v>166</v>
      </c>
      <c r="B360" s="304" t="s">
        <v>193</v>
      </c>
      <c r="C360" s="304"/>
      <c r="D360" s="306">
        <f>SUM(D361)</f>
        <v>24688646.21</v>
      </c>
      <c r="E360" s="306">
        <f>SUM(E361)</f>
        <v>24721122</v>
      </c>
      <c r="F360" s="306">
        <f>SUM(F361)</f>
        <v>0</v>
      </c>
      <c r="G360" s="306">
        <f>SUM(G361)</f>
        <v>24721122</v>
      </c>
    </row>
    <row r="361" spans="1:7" ht="24">
      <c r="A361" s="216" t="s">
        <v>141</v>
      </c>
      <c r="B361" s="214" t="s">
        <v>194</v>
      </c>
      <c r="C361" s="214"/>
      <c r="D361" s="215">
        <f>SUM(D362,)</f>
        <v>24688646.21</v>
      </c>
      <c r="E361" s="215">
        <f>SUM(E362,)</f>
        <v>24721122</v>
      </c>
      <c r="F361" s="215">
        <f>SUM(F362,)</f>
        <v>0</v>
      </c>
      <c r="G361" s="215">
        <f>SUM(G362,)</f>
        <v>24721122</v>
      </c>
    </row>
    <row r="362" spans="1:7" ht="24">
      <c r="A362" s="216" t="s">
        <v>158</v>
      </c>
      <c r="B362" s="214" t="s">
        <v>195</v>
      </c>
      <c r="C362" s="214"/>
      <c r="D362" s="215">
        <f>SUM(D363:D364)</f>
        <v>24688646.21</v>
      </c>
      <c r="E362" s="215">
        <f>SUM(E363:E364)</f>
        <v>24721122</v>
      </c>
      <c r="F362" s="215">
        <f>SUM(F363:F364)</f>
        <v>0</v>
      </c>
      <c r="G362" s="215">
        <f>SUM(G363:G364)</f>
        <v>24721122</v>
      </c>
    </row>
    <row r="363" spans="1:7" ht="48">
      <c r="A363" s="216" t="s">
        <v>159</v>
      </c>
      <c r="B363" s="214" t="s">
        <v>195</v>
      </c>
      <c r="C363" s="214" t="s">
        <v>100</v>
      </c>
      <c r="D363" s="215">
        <f>SUM('+прил 3'!F60)</f>
        <v>24654165.21</v>
      </c>
      <c r="E363" s="215">
        <f>SUM('+прил 3'!G60)</f>
        <v>24686641</v>
      </c>
      <c r="F363" s="233"/>
      <c r="G363" s="233">
        <f>SUM('+прил 3'!H60)</f>
        <v>24686641</v>
      </c>
    </row>
    <row r="364" spans="1:7" ht="12">
      <c r="A364" s="216" t="s">
        <v>105</v>
      </c>
      <c r="B364" s="214" t="s">
        <v>195</v>
      </c>
      <c r="C364" s="214" t="s">
        <v>104</v>
      </c>
      <c r="D364" s="215">
        <f>SUM('+прил 3'!F61)</f>
        <v>34481</v>
      </c>
      <c r="E364" s="215">
        <f>SUM('+прил 3'!G61)</f>
        <v>34481</v>
      </c>
      <c r="F364" s="233"/>
      <c r="G364" s="233">
        <f>SUM('+прил 3'!H61)</f>
        <v>34481</v>
      </c>
    </row>
    <row r="365" spans="1:7" s="344" customFormat="1" ht="22.5">
      <c r="A365" s="303" t="s">
        <v>135</v>
      </c>
      <c r="B365" s="311" t="s">
        <v>197</v>
      </c>
      <c r="C365" s="311"/>
      <c r="D365" s="309">
        <f aca="true" t="shared" si="27" ref="D365:G366">SUM(D366)</f>
        <v>841109</v>
      </c>
      <c r="E365" s="309">
        <f t="shared" si="27"/>
        <v>841109</v>
      </c>
      <c r="F365" s="309">
        <f t="shared" si="27"/>
        <v>819609</v>
      </c>
      <c r="G365" s="309">
        <f t="shared" si="27"/>
        <v>841109</v>
      </c>
    </row>
    <row r="366" spans="1:7" ht="24">
      <c r="A366" s="212" t="s">
        <v>136</v>
      </c>
      <c r="B366" s="214" t="s">
        <v>198</v>
      </c>
      <c r="C366" s="214"/>
      <c r="D366" s="215">
        <f t="shared" si="27"/>
        <v>841109</v>
      </c>
      <c r="E366" s="215">
        <f t="shared" si="27"/>
        <v>841109</v>
      </c>
      <c r="F366" s="215">
        <f t="shared" si="27"/>
        <v>819609</v>
      </c>
      <c r="G366" s="215">
        <f t="shared" si="27"/>
        <v>841109</v>
      </c>
    </row>
    <row r="367" spans="1:7" ht="24">
      <c r="A367" s="216" t="s">
        <v>158</v>
      </c>
      <c r="B367" s="214" t="s">
        <v>198</v>
      </c>
      <c r="C367" s="214"/>
      <c r="D367" s="215">
        <f>SUM(D368:D369)</f>
        <v>841109</v>
      </c>
      <c r="E367" s="215">
        <f>SUM(E368:E369)</f>
        <v>841109</v>
      </c>
      <c r="F367" s="215">
        <f>SUM(F368:F369)</f>
        <v>819609</v>
      </c>
      <c r="G367" s="215">
        <f>SUM(G368:G369)</f>
        <v>841109</v>
      </c>
    </row>
    <row r="368" spans="1:7" ht="48">
      <c r="A368" s="216" t="s">
        <v>159</v>
      </c>
      <c r="B368" s="214" t="s">
        <v>199</v>
      </c>
      <c r="C368" s="214" t="s">
        <v>100</v>
      </c>
      <c r="D368" s="215">
        <f>SUM('+прил 3'!F88)</f>
        <v>819609</v>
      </c>
      <c r="E368" s="215">
        <f>SUM('+прил 3'!G88)</f>
        <v>819609</v>
      </c>
      <c r="F368" s="215">
        <f>SUM('+прил 3'!H88)</f>
        <v>819609</v>
      </c>
      <c r="G368" s="215">
        <f>SUM('+прил 3'!H88)</f>
        <v>819609</v>
      </c>
    </row>
    <row r="369" spans="1:7" ht="24">
      <c r="A369" s="216" t="s">
        <v>65</v>
      </c>
      <c r="B369" s="214" t="s">
        <v>199</v>
      </c>
      <c r="C369" s="214" t="s">
        <v>103</v>
      </c>
      <c r="D369" s="215">
        <f>SUM('+прил 3'!F89)</f>
        <v>21500</v>
      </c>
      <c r="E369" s="215">
        <f>SUM('+прил 3'!G89)</f>
        <v>21500</v>
      </c>
      <c r="F369" s="233"/>
      <c r="G369" s="215">
        <f>SUM('+прил 3'!H89)</f>
        <v>21500</v>
      </c>
    </row>
    <row r="370" spans="1:7" s="344" customFormat="1" ht="22.5">
      <c r="A370" s="303" t="s">
        <v>54</v>
      </c>
      <c r="B370" s="304" t="s">
        <v>178</v>
      </c>
      <c r="C370" s="304"/>
      <c r="D370" s="306">
        <f aca="true" t="shared" si="28" ref="D370:G371">SUM(D371)</f>
        <v>947590.79</v>
      </c>
      <c r="E370" s="306">
        <f t="shared" si="28"/>
        <v>915115</v>
      </c>
      <c r="F370" s="306">
        <f t="shared" si="28"/>
        <v>0</v>
      </c>
      <c r="G370" s="306">
        <f t="shared" si="28"/>
        <v>915115</v>
      </c>
    </row>
    <row r="371" spans="1:7" ht="12">
      <c r="A371" s="216" t="s">
        <v>169</v>
      </c>
      <c r="B371" s="214" t="s">
        <v>179</v>
      </c>
      <c r="C371" s="214"/>
      <c r="D371" s="215">
        <f t="shared" si="28"/>
        <v>947590.79</v>
      </c>
      <c r="E371" s="215">
        <f t="shared" si="28"/>
        <v>915115</v>
      </c>
      <c r="F371" s="215">
        <f t="shared" si="28"/>
        <v>0</v>
      </c>
      <c r="G371" s="215">
        <f t="shared" si="28"/>
        <v>915115</v>
      </c>
    </row>
    <row r="372" spans="1:7" ht="24">
      <c r="A372" s="216" t="s">
        <v>158</v>
      </c>
      <c r="B372" s="214" t="s">
        <v>179</v>
      </c>
      <c r="C372" s="214"/>
      <c r="D372" s="215">
        <f>SUM(D373:D374,)</f>
        <v>947590.79</v>
      </c>
      <c r="E372" s="215">
        <f>SUM(E373:E374,)</f>
        <v>915115</v>
      </c>
      <c r="F372" s="215">
        <f>SUM(F373:F374,)</f>
        <v>0</v>
      </c>
      <c r="G372" s="215">
        <f>SUM(G373:G374,)</f>
        <v>915115</v>
      </c>
    </row>
    <row r="373" spans="1:7" ht="48">
      <c r="A373" s="216" t="s">
        <v>159</v>
      </c>
      <c r="B373" s="214" t="s">
        <v>180</v>
      </c>
      <c r="C373" s="214" t="s">
        <v>100</v>
      </c>
      <c r="D373" s="215">
        <f>SUM('+прил 3'!F28)</f>
        <v>815590.79</v>
      </c>
      <c r="E373" s="215">
        <f>SUM('+прил 3'!G28)</f>
        <v>783115</v>
      </c>
      <c r="F373" s="233"/>
      <c r="G373" s="233">
        <f>SUM('+прил 3'!H28)</f>
        <v>783115</v>
      </c>
    </row>
    <row r="374" spans="1:7" ht="24">
      <c r="A374" s="216" t="s">
        <v>65</v>
      </c>
      <c r="B374" s="214" t="s">
        <v>180</v>
      </c>
      <c r="C374" s="214" t="s">
        <v>103</v>
      </c>
      <c r="D374" s="215">
        <f>SUM('+прил 3'!F29)</f>
        <v>132000</v>
      </c>
      <c r="E374" s="215">
        <f>SUM('+прил 3'!G29)</f>
        <v>132000</v>
      </c>
      <c r="F374" s="233"/>
      <c r="G374" s="233">
        <f>SUM('+прил 3'!H29)</f>
        <v>132000</v>
      </c>
    </row>
    <row r="375" spans="1:7" s="344" customFormat="1" ht="22.5">
      <c r="A375" s="303" t="s">
        <v>110</v>
      </c>
      <c r="B375" s="310" t="s">
        <v>213</v>
      </c>
      <c r="C375" s="304"/>
      <c r="D375" s="306">
        <f>SUM(D376)</f>
        <v>23745101.45</v>
      </c>
      <c r="E375" s="306">
        <f>SUM(E376)</f>
        <v>1215000</v>
      </c>
      <c r="F375" s="306">
        <f>SUM(F376)</f>
        <v>0</v>
      </c>
      <c r="G375" s="306">
        <f>SUM(G376)</f>
        <v>1215000</v>
      </c>
    </row>
    <row r="376" spans="1:7" ht="12">
      <c r="A376" s="212" t="s">
        <v>168</v>
      </c>
      <c r="B376" s="213" t="s">
        <v>214</v>
      </c>
      <c r="C376" s="214"/>
      <c r="D376" s="215">
        <f>SUM(D377+D381)</f>
        <v>23745101.45</v>
      </c>
      <c r="E376" s="215">
        <f>SUM(E377+E381)</f>
        <v>1215000</v>
      </c>
      <c r="F376" s="215">
        <f>SUM(F377+F381)</f>
        <v>0</v>
      </c>
      <c r="G376" s="215">
        <f>SUM(G377+G381)</f>
        <v>1215000</v>
      </c>
    </row>
    <row r="377" spans="1:7" ht="24">
      <c r="A377" s="216" t="s">
        <v>83</v>
      </c>
      <c r="B377" s="213" t="s">
        <v>214</v>
      </c>
      <c r="C377" s="214"/>
      <c r="D377" s="215">
        <f>SUM(D378:D380)</f>
        <v>23395101.45</v>
      </c>
      <c r="E377" s="215">
        <f>SUM(E378:E380)</f>
        <v>865000</v>
      </c>
      <c r="F377" s="215">
        <f>SUM(F378:F380)</f>
        <v>0</v>
      </c>
      <c r="G377" s="215">
        <f>SUM(G378:G380)</f>
        <v>865000</v>
      </c>
    </row>
    <row r="378" spans="1:7" ht="24">
      <c r="A378" s="216" t="s">
        <v>65</v>
      </c>
      <c r="B378" s="213" t="s">
        <v>215</v>
      </c>
      <c r="C378" s="214" t="s">
        <v>103</v>
      </c>
      <c r="D378" s="215">
        <f>SUM('+прил 3'!F150)</f>
        <v>788500</v>
      </c>
      <c r="E378" s="215">
        <f>SUM('+прил 3'!G150)</f>
        <v>400000</v>
      </c>
      <c r="F378" s="233"/>
      <c r="G378" s="233">
        <f>SUM('+прил 3'!H150)</f>
        <v>400000</v>
      </c>
    </row>
    <row r="379" spans="1:7" ht="12">
      <c r="A379" s="216" t="s">
        <v>124</v>
      </c>
      <c r="B379" s="213" t="s">
        <v>215</v>
      </c>
      <c r="C379" s="236">
        <v>300</v>
      </c>
      <c r="D379" s="215">
        <f>SUM('+прил 3'!F151)</f>
        <v>200000</v>
      </c>
      <c r="E379" s="215">
        <f>SUM('+прил 3'!G151)</f>
        <v>200000</v>
      </c>
      <c r="F379" s="233"/>
      <c r="G379" s="233">
        <f>SUM('+прил 3'!H151)</f>
        <v>200000</v>
      </c>
    </row>
    <row r="380" spans="1:7" ht="12">
      <c r="A380" s="216" t="s">
        <v>105</v>
      </c>
      <c r="B380" s="237" t="s">
        <v>215</v>
      </c>
      <c r="C380" s="214" t="s">
        <v>104</v>
      </c>
      <c r="D380" s="215">
        <f>SUM('+прил 3'!F152)</f>
        <v>22406601.45</v>
      </c>
      <c r="E380" s="215">
        <f>SUM('+прил 3'!G152)</f>
        <v>265000</v>
      </c>
      <c r="F380" s="233"/>
      <c r="G380" s="233">
        <f>SUM('+прил 3'!H152)</f>
        <v>265000</v>
      </c>
    </row>
    <row r="381" spans="1:7" ht="24">
      <c r="A381" s="216" t="s">
        <v>53</v>
      </c>
      <c r="B381" s="213" t="s">
        <v>52</v>
      </c>
      <c r="C381" s="214"/>
      <c r="D381" s="215">
        <f>SUM(D382)</f>
        <v>350000</v>
      </c>
      <c r="E381" s="215">
        <f>SUM(E382)</f>
        <v>350000</v>
      </c>
      <c r="F381" s="215">
        <f>SUM(F382)</f>
        <v>0</v>
      </c>
      <c r="G381" s="215">
        <f>SUM(G382)</f>
        <v>350000</v>
      </c>
    </row>
    <row r="382" spans="1:7" ht="24">
      <c r="A382" s="216" t="s">
        <v>65</v>
      </c>
      <c r="B382" s="213" t="s">
        <v>52</v>
      </c>
      <c r="C382" s="214" t="s">
        <v>103</v>
      </c>
      <c r="D382" s="215">
        <f>SUM('+прил 3'!F154)</f>
        <v>350000</v>
      </c>
      <c r="E382" s="215">
        <f>SUM('+прил 3'!G154)</f>
        <v>350000</v>
      </c>
      <c r="F382" s="233"/>
      <c r="G382" s="233">
        <f>SUM('+прил 3'!H154)</f>
        <v>350000</v>
      </c>
    </row>
    <row r="383" spans="1:7" s="344" customFormat="1" ht="22.5">
      <c r="A383" s="303" t="s">
        <v>132</v>
      </c>
      <c r="B383" s="310" t="s">
        <v>216</v>
      </c>
      <c r="C383" s="311"/>
      <c r="D383" s="309">
        <f>SUM(D384+D387+D389+D391+D393+D395+D397+D399+D401+D407+D410+D415+D418+D421+D425+D427+D429+D431+D434+D436+D438)</f>
        <v>3369883.21</v>
      </c>
      <c r="E383" s="309">
        <f>SUM(E384+E387+E389+E391+E393+E395+E397+E399+E401+E407+E410+E415+E418+E421+E425+E427+E429+E431+E434+E436+E438+E423+E413+E405)</f>
        <v>51942356</v>
      </c>
      <c r="F383" s="309">
        <f>SUM(F384+F387+F389+F391+F393+F397+F399+F401+F421+F425+F427+F429+F431+F434)</f>
        <v>3610496.8</v>
      </c>
      <c r="G383" s="309">
        <f>SUM(G384+G387+G389+G391+G393+G395+G397+G399+G401+G407+G410+G415+G418+G421+G425+G427+G429+G431+G434+G436+G438+G423+G413+G405)</f>
        <v>59541151</v>
      </c>
    </row>
    <row r="384" spans="1:7" s="344" customFormat="1" ht="24">
      <c r="A384" s="246" t="s">
        <v>959</v>
      </c>
      <c r="B384" s="331" t="s">
        <v>960</v>
      </c>
      <c r="C384" s="248"/>
      <c r="D384" s="324">
        <f>SUM(D385:D386)</f>
        <v>2187977.49</v>
      </c>
      <c r="E384" s="324">
        <f>SUM(E385:E386)</f>
        <v>0</v>
      </c>
      <c r="F384" s="324">
        <f>SUM(F385:F386)</f>
        <v>0</v>
      </c>
      <c r="G384" s="324">
        <f>SUM(G385:G386)</f>
        <v>0</v>
      </c>
    </row>
    <row r="385" spans="1:7" s="344" customFormat="1" ht="48">
      <c r="A385" s="332" t="s">
        <v>159</v>
      </c>
      <c r="B385" s="223" t="s">
        <v>960</v>
      </c>
      <c r="C385" s="223" t="s">
        <v>100</v>
      </c>
      <c r="D385" s="324">
        <f>SUM('+прил 3'!F73)</f>
        <v>1989977.49</v>
      </c>
      <c r="E385" s="324">
        <v>0</v>
      </c>
      <c r="F385" s="324"/>
      <c r="G385" s="324">
        <v>0</v>
      </c>
    </row>
    <row r="386" spans="1:7" s="344" customFormat="1" ht="24">
      <c r="A386" s="235" t="s">
        <v>65</v>
      </c>
      <c r="B386" s="223" t="s">
        <v>960</v>
      </c>
      <c r="C386" s="223" t="s">
        <v>103</v>
      </c>
      <c r="D386" s="324">
        <f>SUM('+прил 3'!F74)</f>
        <v>198000</v>
      </c>
      <c r="E386" s="324">
        <v>0</v>
      </c>
      <c r="F386" s="324"/>
      <c r="G386" s="324">
        <v>0</v>
      </c>
    </row>
    <row r="387" spans="1:7" s="344" customFormat="1" ht="22.5" customHeight="1">
      <c r="A387" s="246" t="s">
        <v>961</v>
      </c>
      <c r="B387" s="223" t="s">
        <v>962</v>
      </c>
      <c r="C387" s="246"/>
      <c r="D387" s="324">
        <f>SUM(D388)</f>
        <v>641529.72</v>
      </c>
      <c r="E387" s="324">
        <f>SUM(E388)</f>
        <v>0</v>
      </c>
      <c r="F387" s="324">
        <f>SUM(F388)</f>
        <v>0</v>
      </c>
      <c r="G387" s="324">
        <f>SUM(G388)</f>
        <v>0</v>
      </c>
    </row>
    <row r="388" spans="1:7" s="344" customFormat="1" ht="48">
      <c r="A388" s="332" t="s">
        <v>159</v>
      </c>
      <c r="B388" s="223" t="s">
        <v>962</v>
      </c>
      <c r="C388" s="223" t="s">
        <v>100</v>
      </c>
      <c r="D388" s="324">
        <f>SUM('+прил 3'!F76)</f>
        <v>641529.72</v>
      </c>
      <c r="E388" s="324">
        <v>0</v>
      </c>
      <c r="F388" s="324"/>
      <c r="G388" s="324">
        <v>0</v>
      </c>
    </row>
    <row r="389" spans="1:7" s="344" customFormat="1" ht="24">
      <c r="A389" s="228" t="s">
        <v>144</v>
      </c>
      <c r="B389" s="203" t="s">
        <v>844</v>
      </c>
      <c r="C389" s="214"/>
      <c r="D389" s="324">
        <f>SUM(D390)</f>
        <v>0</v>
      </c>
      <c r="E389" s="324">
        <f>SUM(E390)</f>
        <v>0</v>
      </c>
      <c r="F389" s="324">
        <f>SUM(F390)</f>
        <v>0</v>
      </c>
      <c r="G389" s="324">
        <f>SUM(G390)</f>
        <v>20000</v>
      </c>
    </row>
    <row r="390" spans="1:7" s="344" customFormat="1" ht="24">
      <c r="A390" s="235" t="s">
        <v>65</v>
      </c>
      <c r="B390" s="203" t="s">
        <v>844</v>
      </c>
      <c r="C390" s="214" t="s">
        <v>103</v>
      </c>
      <c r="D390" s="324">
        <v>0</v>
      </c>
      <c r="E390" s="324">
        <v>0</v>
      </c>
      <c r="F390" s="324"/>
      <c r="G390" s="324">
        <f>SUM('+прил 3'!H244)</f>
        <v>20000</v>
      </c>
    </row>
    <row r="391" spans="1:7" s="344" customFormat="1" ht="36">
      <c r="A391" s="228" t="s">
        <v>473</v>
      </c>
      <c r="B391" s="203" t="s">
        <v>884</v>
      </c>
      <c r="C391" s="214"/>
      <c r="D391" s="324">
        <f>SUM(D392)</f>
        <v>0</v>
      </c>
      <c r="E391" s="324">
        <f>SUM(E392)</f>
        <v>0</v>
      </c>
      <c r="F391" s="324">
        <f>SUM(F392)</f>
        <v>0</v>
      </c>
      <c r="G391" s="324">
        <f>SUM(G392)</f>
        <v>9743520</v>
      </c>
    </row>
    <row r="392" spans="1:7" s="344" customFormat="1" ht="24">
      <c r="A392" s="235" t="s">
        <v>173</v>
      </c>
      <c r="B392" s="203" t="s">
        <v>884</v>
      </c>
      <c r="C392" s="214" t="s">
        <v>86</v>
      </c>
      <c r="D392" s="324">
        <v>0</v>
      </c>
      <c r="E392" s="324">
        <v>0</v>
      </c>
      <c r="F392" s="324"/>
      <c r="G392" s="324">
        <f>SUM('+прил 3'!H212)</f>
        <v>9743520</v>
      </c>
    </row>
    <row r="393" spans="1:7" s="344" customFormat="1" ht="24">
      <c r="A393" s="228" t="s">
        <v>131</v>
      </c>
      <c r="B393" s="203" t="s">
        <v>842</v>
      </c>
      <c r="C393" s="214"/>
      <c r="D393" s="324">
        <f>SUM(D394)</f>
        <v>0</v>
      </c>
      <c r="E393" s="324">
        <f>SUM(E394)</f>
        <v>0</v>
      </c>
      <c r="F393" s="324">
        <f>SUM(F394)</f>
        <v>0</v>
      </c>
      <c r="G393" s="324">
        <f>SUM(G394)</f>
        <v>150000</v>
      </c>
    </row>
    <row r="394" spans="1:7" s="344" customFormat="1" ht="48">
      <c r="A394" s="235" t="s">
        <v>159</v>
      </c>
      <c r="B394" s="203" t="s">
        <v>842</v>
      </c>
      <c r="C394" s="214" t="s">
        <v>100</v>
      </c>
      <c r="D394" s="324">
        <v>0</v>
      </c>
      <c r="E394" s="324">
        <v>0</v>
      </c>
      <c r="F394" s="324"/>
      <c r="G394" s="324">
        <f>SUM('+прил 3'!H160)</f>
        <v>150000</v>
      </c>
    </row>
    <row r="395" spans="1:7" s="344" customFormat="1" ht="24">
      <c r="A395" s="333" t="s">
        <v>733</v>
      </c>
      <c r="B395" s="203" t="s">
        <v>795</v>
      </c>
      <c r="C395" s="214"/>
      <c r="D395" s="324">
        <f>SUM(D396)</f>
        <v>0</v>
      </c>
      <c r="E395" s="324">
        <f>SUM(E396)</f>
        <v>1700000</v>
      </c>
      <c r="F395" s="324">
        <f>SUM(F396)</f>
        <v>0</v>
      </c>
      <c r="G395" s="324">
        <f>SUM(G396)</f>
        <v>1700000</v>
      </c>
    </row>
    <row r="396" spans="1:7" s="344" customFormat="1" ht="12">
      <c r="A396" s="333" t="s">
        <v>124</v>
      </c>
      <c r="B396" s="203" t="s">
        <v>795</v>
      </c>
      <c r="C396" s="214" t="s">
        <v>123</v>
      </c>
      <c r="D396" s="324">
        <v>0</v>
      </c>
      <c r="E396" s="324">
        <f>SUM('+прил 3'!G575)</f>
        <v>1700000</v>
      </c>
      <c r="F396" s="324"/>
      <c r="G396" s="324">
        <f>SUM('+прил 3'!H575)</f>
        <v>1700000</v>
      </c>
    </row>
    <row r="397" spans="1:7" s="344" customFormat="1" ht="24">
      <c r="A397" s="235" t="s">
        <v>365</v>
      </c>
      <c r="B397" s="214" t="s">
        <v>841</v>
      </c>
      <c r="C397" s="214"/>
      <c r="D397" s="324">
        <f>SUM(D398)</f>
        <v>0</v>
      </c>
      <c r="E397" s="324">
        <f>SUM(E398)</f>
        <v>0</v>
      </c>
      <c r="F397" s="324">
        <f>SUM(F398)</f>
        <v>0</v>
      </c>
      <c r="G397" s="324">
        <f>SUM(G398)</f>
        <v>49500</v>
      </c>
    </row>
    <row r="398" spans="1:7" s="344" customFormat="1" ht="24">
      <c r="A398" s="235" t="s">
        <v>65</v>
      </c>
      <c r="B398" s="214" t="s">
        <v>841</v>
      </c>
      <c r="C398" s="214" t="s">
        <v>103</v>
      </c>
      <c r="D398" s="324">
        <v>0</v>
      </c>
      <c r="E398" s="324">
        <v>0</v>
      </c>
      <c r="F398" s="324"/>
      <c r="G398" s="324">
        <f>SUM('+прил 3'!H158)</f>
        <v>49500</v>
      </c>
    </row>
    <row r="399" spans="1:7" s="344" customFormat="1" ht="24">
      <c r="A399" s="228" t="s">
        <v>13</v>
      </c>
      <c r="B399" s="203" t="s">
        <v>843</v>
      </c>
      <c r="C399" s="214"/>
      <c r="D399" s="324">
        <f>SUM(D400)</f>
        <v>0</v>
      </c>
      <c r="E399" s="324">
        <f>SUM(E400)</f>
        <v>0</v>
      </c>
      <c r="F399" s="324">
        <f>SUM(F400)</f>
        <v>0</v>
      </c>
      <c r="G399" s="324">
        <f>SUM(G400)</f>
        <v>20000</v>
      </c>
    </row>
    <row r="400" spans="1:7" s="344" customFormat="1" ht="24">
      <c r="A400" s="235" t="s">
        <v>65</v>
      </c>
      <c r="B400" s="203" t="s">
        <v>843</v>
      </c>
      <c r="C400" s="214" t="s">
        <v>103</v>
      </c>
      <c r="D400" s="324">
        <v>0</v>
      </c>
      <c r="E400" s="324">
        <v>0</v>
      </c>
      <c r="F400" s="324"/>
      <c r="G400" s="324">
        <f>SUM('+прил 3'!H242)</f>
        <v>20000</v>
      </c>
    </row>
    <row r="401" spans="1:7" s="344" customFormat="1" ht="48">
      <c r="A401" s="235" t="s">
        <v>746</v>
      </c>
      <c r="B401" s="223" t="s">
        <v>801</v>
      </c>
      <c r="C401" s="223"/>
      <c r="D401" s="324">
        <f>SUM(D402)</f>
        <v>0</v>
      </c>
      <c r="E401" s="324">
        <f>SUM(E402:E404)</f>
        <v>16899386</v>
      </c>
      <c r="F401" s="324">
        <f>SUM(F402)</f>
        <v>166496.8</v>
      </c>
      <c r="G401" s="324">
        <f>SUM(G402:G404)</f>
        <v>11266258</v>
      </c>
    </row>
    <row r="402" spans="1:7" s="344" customFormat="1" ht="48">
      <c r="A402" s="235" t="s">
        <v>159</v>
      </c>
      <c r="B402" s="223" t="s">
        <v>801</v>
      </c>
      <c r="C402" s="223" t="s">
        <v>100</v>
      </c>
      <c r="D402" s="324">
        <v>0</v>
      </c>
      <c r="E402" s="324">
        <f>SUM('+прил 3'!G71)</f>
        <v>249744.2</v>
      </c>
      <c r="F402" s="324">
        <f>SUM('+прил 3'!H71)</f>
        <v>166496.8</v>
      </c>
      <c r="G402" s="324">
        <f>SUM('+прил 3'!H71)</f>
        <v>166496.8</v>
      </c>
    </row>
    <row r="403" spans="1:7" s="344" customFormat="1" ht="24">
      <c r="A403" s="235" t="s">
        <v>65</v>
      </c>
      <c r="B403" s="223" t="s">
        <v>801</v>
      </c>
      <c r="C403" s="223" t="s">
        <v>103</v>
      </c>
      <c r="D403" s="324">
        <v>0</v>
      </c>
      <c r="E403" s="324">
        <f>SUM('+прил 3'!G640)</f>
        <v>36000</v>
      </c>
      <c r="F403" s="324"/>
      <c r="G403" s="324">
        <f>SUM('+прил 3'!H640)</f>
        <v>24000</v>
      </c>
    </row>
    <row r="404" spans="1:7" s="344" customFormat="1" ht="24">
      <c r="A404" s="334" t="s">
        <v>173</v>
      </c>
      <c r="B404" s="223" t="s">
        <v>801</v>
      </c>
      <c r="C404" s="223" t="s">
        <v>86</v>
      </c>
      <c r="D404" s="324">
        <v>0</v>
      </c>
      <c r="E404" s="324">
        <f>SUM('+прил 3'!G641)</f>
        <v>16613641.8</v>
      </c>
      <c r="F404" s="324"/>
      <c r="G404" s="324">
        <f>SUM('+прил 3'!H641)</f>
        <v>11075761.2</v>
      </c>
    </row>
    <row r="405" spans="1:7" s="344" customFormat="1" ht="12">
      <c r="A405" s="235" t="s">
        <v>288</v>
      </c>
      <c r="B405" s="203" t="s">
        <v>799</v>
      </c>
      <c r="C405" s="214"/>
      <c r="D405" s="324">
        <f>SUM(D406)</f>
        <v>0</v>
      </c>
      <c r="E405" s="324">
        <f>SUM(E406)</f>
        <v>1483346</v>
      </c>
      <c r="F405" s="324">
        <f>SUM(F406)</f>
        <v>0</v>
      </c>
      <c r="G405" s="324">
        <f>SUM(G406)</f>
        <v>1483346</v>
      </c>
    </row>
    <row r="406" spans="1:7" s="344" customFormat="1" ht="12">
      <c r="A406" s="235" t="s">
        <v>124</v>
      </c>
      <c r="B406" s="203" t="s">
        <v>799</v>
      </c>
      <c r="C406" s="214" t="s">
        <v>123</v>
      </c>
      <c r="D406" s="324">
        <v>0</v>
      </c>
      <c r="E406" s="324">
        <f>SUM('+прил 3'!G638)</f>
        <v>1483346</v>
      </c>
      <c r="F406" s="324"/>
      <c r="G406" s="324">
        <f>SUM('+прил 3'!H638)</f>
        <v>1483346</v>
      </c>
    </row>
    <row r="407" spans="1:7" s="344" customFormat="1" ht="24">
      <c r="A407" s="235" t="s">
        <v>299</v>
      </c>
      <c r="B407" s="203" t="s">
        <v>860</v>
      </c>
      <c r="C407" s="214"/>
      <c r="D407" s="324">
        <f>SUM(D408:D409)</f>
        <v>0</v>
      </c>
      <c r="E407" s="324">
        <f>SUM(E408:E409)</f>
        <v>284276</v>
      </c>
      <c r="F407" s="324">
        <f>SUM(F408:F409)</f>
        <v>0</v>
      </c>
      <c r="G407" s="324">
        <f>SUM(G408:G409)</f>
        <v>284276</v>
      </c>
    </row>
    <row r="408" spans="1:7" s="344" customFormat="1" ht="24">
      <c r="A408" s="235" t="s">
        <v>65</v>
      </c>
      <c r="B408" s="203" t="s">
        <v>860</v>
      </c>
      <c r="C408" s="214" t="s">
        <v>103</v>
      </c>
      <c r="D408" s="324">
        <v>0</v>
      </c>
      <c r="E408" s="324">
        <f>SUM('+прил 3'!G597)</f>
        <v>6000</v>
      </c>
      <c r="F408" s="324"/>
      <c r="G408" s="324">
        <f>SUM('+прил 3'!H597)</f>
        <v>6000</v>
      </c>
    </row>
    <row r="409" spans="1:7" s="344" customFormat="1" ht="12">
      <c r="A409" s="235" t="s">
        <v>124</v>
      </c>
      <c r="B409" s="203" t="s">
        <v>860</v>
      </c>
      <c r="C409" s="214" t="s">
        <v>123</v>
      </c>
      <c r="D409" s="324">
        <v>0</v>
      </c>
      <c r="E409" s="324">
        <f>SUM('+прил 3'!G598)</f>
        <v>278276</v>
      </c>
      <c r="F409" s="324"/>
      <c r="G409" s="324">
        <f>SUM('+прил 3'!H598)</f>
        <v>278276</v>
      </c>
    </row>
    <row r="410" spans="1:7" s="344" customFormat="1" ht="24">
      <c r="A410" s="235" t="s">
        <v>147</v>
      </c>
      <c r="B410" s="203" t="s">
        <v>798</v>
      </c>
      <c r="C410" s="214"/>
      <c r="D410" s="324">
        <f>SUM(D411:D412)</f>
        <v>0</v>
      </c>
      <c r="E410" s="324">
        <f>SUM(E411:E412)</f>
        <v>1033083</v>
      </c>
      <c r="F410" s="324">
        <f>SUM(F411:F412)</f>
        <v>1033083</v>
      </c>
      <c r="G410" s="324">
        <f>SUM(G411:G412)</f>
        <v>1033083</v>
      </c>
    </row>
    <row r="411" spans="1:7" s="344" customFormat="1" ht="24">
      <c r="A411" s="235" t="s">
        <v>65</v>
      </c>
      <c r="B411" s="203" t="s">
        <v>798</v>
      </c>
      <c r="C411" s="214" t="s">
        <v>103</v>
      </c>
      <c r="D411" s="324">
        <v>0</v>
      </c>
      <c r="E411" s="324">
        <f>SUM('+прил 3'!G600)</f>
        <v>33083</v>
      </c>
      <c r="F411" s="324">
        <f>SUM('+прил 3'!H600)</f>
        <v>33083</v>
      </c>
      <c r="G411" s="324">
        <f>SUM('+прил 3'!H600)</f>
        <v>33083</v>
      </c>
    </row>
    <row r="412" spans="1:7" s="344" customFormat="1" ht="12">
      <c r="A412" s="235" t="s">
        <v>124</v>
      </c>
      <c r="B412" s="203" t="s">
        <v>798</v>
      </c>
      <c r="C412" s="214" t="s">
        <v>123</v>
      </c>
      <c r="D412" s="324">
        <v>0</v>
      </c>
      <c r="E412" s="324">
        <f>SUM('+прил 3'!G601)</f>
        <v>1000000</v>
      </c>
      <c r="F412" s="324">
        <f>SUM('+прил 3'!H601)</f>
        <v>1000000</v>
      </c>
      <c r="G412" s="324">
        <f>SUM('+прил 3'!H601)</f>
        <v>1000000</v>
      </c>
    </row>
    <row r="413" spans="1:7" s="344" customFormat="1" ht="12">
      <c r="A413" s="235" t="s">
        <v>89</v>
      </c>
      <c r="B413" s="203" t="s">
        <v>890</v>
      </c>
      <c r="C413" s="214"/>
      <c r="D413" s="324">
        <f>SUM(D414)</f>
        <v>0</v>
      </c>
      <c r="E413" s="324">
        <f>SUM(E414)</f>
        <v>0</v>
      </c>
      <c r="F413" s="324">
        <f>SUM(F414)</f>
        <v>0</v>
      </c>
      <c r="G413" s="324">
        <f>SUM(G414)</f>
        <v>2579503</v>
      </c>
    </row>
    <row r="414" spans="1:7" s="344" customFormat="1" ht="12">
      <c r="A414" s="235" t="s">
        <v>124</v>
      </c>
      <c r="B414" s="335" t="s">
        <v>1043</v>
      </c>
      <c r="C414" s="214" t="s">
        <v>123</v>
      </c>
      <c r="D414" s="324">
        <v>0</v>
      </c>
      <c r="E414" s="324">
        <v>0</v>
      </c>
      <c r="F414" s="324"/>
      <c r="G414" s="324">
        <f>SUM('+прил 3'!H643)</f>
        <v>2579503</v>
      </c>
    </row>
    <row r="415" spans="1:7" s="344" customFormat="1" ht="12">
      <c r="A415" s="235" t="s">
        <v>148</v>
      </c>
      <c r="B415" s="203" t="s">
        <v>796</v>
      </c>
      <c r="C415" s="214"/>
      <c r="D415" s="324">
        <f>SUM(D416:D417)</f>
        <v>0</v>
      </c>
      <c r="E415" s="324">
        <f>SUM(E416:E417)</f>
        <v>7439732</v>
      </c>
      <c r="F415" s="324">
        <f>SUM(F416:F417)</f>
        <v>100000</v>
      </c>
      <c r="G415" s="324">
        <f>SUM(G416:G417)</f>
        <v>7439732</v>
      </c>
    </row>
    <row r="416" spans="1:7" s="344" customFormat="1" ht="24">
      <c r="A416" s="235" t="s">
        <v>65</v>
      </c>
      <c r="B416" s="203" t="s">
        <v>796</v>
      </c>
      <c r="C416" s="214" t="s">
        <v>103</v>
      </c>
      <c r="D416" s="324">
        <v>0</v>
      </c>
      <c r="E416" s="324">
        <f>SUM('+прил 3'!G603)</f>
        <v>100000</v>
      </c>
      <c r="F416" s="324">
        <f>SUM('+прил 3'!H603)</f>
        <v>100000</v>
      </c>
      <c r="G416" s="324">
        <f>SUM('+прил 3'!H603)</f>
        <v>100000</v>
      </c>
    </row>
    <row r="417" spans="1:7" s="344" customFormat="1" ht="12">
      <c r="A417" s="235" t="s">
        <v>124</v>
      </c>
      <c r="B417" s="203" t="s">
        <v>796</v>
      </c>
      <c r="C417" s="214" t="s">
        <v>123</v>
      </c>
      <c r="D417" s="324">
        <v>0</v>
      </c>
      <c r="E417" s="324">
        <f>SUM('+прил 3'!G604)</f>
        <v>7339732</v>
      </c>
      <c r="F417" s="324"/>
      <c r="G417" s="324">
        <f>SUM('+прил 3'!H604)</f>
        <v>7339732</v>
      </c>
    </row>
    <row r="418" spans="1:7" s="344" customFormat="1" ht="12">
      <c r="A418" s="235" t="s">
        <v>149</v>
      </c>
      <c r="B418" s="203" t="s">
        <v>797</v>
      </c>
      <c r="C418" s="214"/>
      <c r="D418" s="324">
        <f>SUM(D419:D420)</f>
        <v>0</v>
      </c>
      <c r="E418" s="324">
        <f>SUM(E419:E420)</f>
        <v>1000000</v>
      </c>
      <c r="F418" s="324">
        <f>SUM(F419:F420)</f>
        <v>0</v>
      </c>
      <c r="G418" s="324">
        <f>SUM(G419:G420)</f>
        <v>1000000</v>
      </c>
    </row>
    <row r="419" spans="1:7" s="344" customFormat="1" ht="24">
      <c r="A419" s="235" t="s">
        <v>65</v>
      </c>
      <c r="B419" s="203" t="s">
        <v>797</v>
      </c>
      <c r="C419" s="214" t="s">
        <v>103</v>
      </c>
      <c r="D419" s="324">
        <v>0</v>
      </c>
      <c r="E419" s="324">
        <f>SUM('+прил 3'!G606)</f>
        <v>20000</v>
      </c>
      <c r="F419" s="324"/>
      <c r="G419" s="324">
        <f>SUM('+прил 3'!H606)</f>
        <v>20000</v>
      </c>
    </row>
    <row r="420" spans="1:7" s="344" customFormat="1" ht="12">
      <c r="A420" s="235" t="s">
        <v>124</v>
      </c>
      <c r="B420" s="203" t="s">
        <v>797</v>
      </c>
      <c r="C420" s="214" t="s">
        <v>123</v>
      </c>
      <c r="D420" s="324">
        <v>0</v>
      </c>
      <c r="E420" s="324">
        <f>SUM('+прил 3'!G607)</f>
        <v>980000</v>
      </c>
      <c r="F420" s="324"/>
      <c r="G420" s="324">
        <f>SUM('+прил 3'!H607)</f>
        <v>980000</v>
      </c>
    </row>
    <row r="421" spans="1:7" s="344" customFormat="1" ht="36">
      <c r="A421" s="228" t="s">
        <v>160</v>
      </c>
      <c r="B421" s="223" t="s">
        <v>833</v>
      </c>
      <c r="C421" s="223"/>
      <c r="D421" s="324">
        <f>SUM(D422)</f>
        <v>0</v>
      </c>
      <c r="E421" s="324">
        <f>SUM(E422)</f>
        <v>1004100</v>
      </c>
      <c r="F421" s="324">
        <f>SUM(F422)</f>
        <v>1004100</v>
      </c>
      <c r="G421" s="324">
        <f>SUM(G422)</f>
        <v>1004100</v>
      </c>
    </row>
    <row r="422" spans="1:7" s="344" customFormat="1" ht="48">
      <c r="A422" s="235" t="s">
        <v>159</v>
      </c>
      <c r="B422" s="223" t="s">
        <v>833</v>
      </c>
      <c r="C422" s="223" t="s">
        <v>100</v>
      </c>
      <c r="D422" s="324">
        <v>0</v>
      </c>
      <c r="E422" s="324">
        <f>SUM('+прил 3'!G67)</f>
        <v>1004100</v>
      </c>
      <c r="F422" s="324">
        <f>SUM('+прил 3'!G67)</f>
        <v>1004100</v>
      </c>
      <c r="G422" s="324">
        <f>SUM('+прил 3'!H67)</f>
        <v>1004100</v>
      </c>
    </row>
    <row r="423" spans="1:7" s="344" customFormat="1" ht="24">
      <c r="A423" s="235" t="s">
        <v>370</v>
      </c>
      <c r="B423" s="203" t="s">
        <v>800</v>
      </c>
      <c r="C423" s="214"/>
      <c r="D423" s="324">
        <f>SUM(D424)</f>
        <v>0</v>
      </c>
      <c r="E423" s="324">
        <f>SUM(E424)</f>
        <v>18215157</v>
      </c>
      <c r="F423" s="324">
        <f>SUM(F424)</f>
        <v>0</v>
      </c>
      <c r="G423" s="324">
        <f>SUM(G424)</f>
        <v>18215157</v>
      </c>
    </row>
    <row r="424" spans="1:7" s="344" customFormat="1" ht="12">
      <c r="A424" s="235" t="s">
        <v>124</v>
      </c>
      <c r="B424" s="203" t="s">
        <v>800</v>
      </c>
      <c r="C424" s="214" t="s">
        <v>123</v>
      </c>
      <c r="D424" s="324">
        <v>0</v>
      </c>
      <c r="E424" s="324">
        <f>SUM('+прил 3'!G645)</f>
        <v>18215157</v>
      </c>
      <c r="F424" s="324"/>
      <c r="G424" s="324">
        <f>SUM('+прил 3'!H645)</f>
        <v>18215157</v>
      </c>
    </row>
    <row r="425" spans="1:7" s="344" customFormat="1" ht="36">
      <c r="A425" s="228" t="s">
        <v>388</v>
      </c>
      <c r="B425" s="223" t="s">
        <v>834</v>
      </c>
      <c r="C425" s="223"/>
      <c r="D425" s="324">
        <f>SUM(D426)</f>
        <v>0</v>
      </c>
      <c r="E425" s="324">
        <f>SUM(E426)</f>
        <v>334700</v>
      </c>
      <c r="F425" s="324">
        <f>SUM(F426)</f>
        <v>334700</v>
      </c>
      <c r="G425" s="324">
        <f>SUM(G426)</f>
        <v>334700</v>
      </c>
    </row>
    <row r="426" spans="1:7" s="344" customFormat="1" ht="48">
      <c r="A426" s="235" t="s">
        <v>159</v>
      </c>
      <c r="B426" s="223" t="s">
        <v>834</v>
      </c>
      <c r="C426" s="223" t="s">
        <v>100</v>
      </c>
      <c r="D426" s="324">
        <v>0</v>
      </c>
      <c r="E426" s="324">
        <f>SUM('+прил 3'!G69)</f>
        <v>334700</v>
      </c>
      <c r="F426" s="324">
        <f>SUM('+прил 3'!H69)</f>
        <v>334700</v>
      </c>
      <c r="G426" s="324">
        <f>SUM('+прил 3'!H69)</f>
        <v>334700</v>
      </c>
    </row>
    <row r="427" spans="1:7" s="344" customFormat="1" ht="27" customHeight="1">
      <c r="A427" s="228" t="s">
        <v>165</v>
      </c>
      <c r="B427" s="223" t="s">
        <v>794</v>
      </c>
      <c r="C427" s="223"/>
      <c r="D427" s="324">
        <f>SUM(D428)</f>
        <v>0</v>
      </c>
      <c r="E427" s="324">
        <f>SUM(E428)</f>
        <v>2008200</v>
      </c>
      <c r="F427" s="324">
        <f>SUM(F428)</f>
        <v>2008200</v>
      </c>
      <c r="G427" s="324">
        <f>SUM(G428)</f>
        <v>2008200</v>
      </c>
    </row>
    <row r="428" spans="1:7" s="344" customFormat="1" ht="48">
      <c r="A428" s="235" t="s">
        <v>159</v>
      </c>
      <c r="B428" s="223" t="s">
        <v>794</v>
      </c>
      <c r="C428" s="223" t="s">
        <v>100</v>
      </c>
      <c r="D428" s="324"/>
      <c r="E428" s="324">
        <f>SUM('+прил 3'!G65)</f>
        <v>2008200</v>
      </c>
      <c r="F428" s="324">
        <f>SUM('+прил 3'!G65)</f>
        <v>2008200</v>
      </c>
      <c r="G428" s="324">
        <f>SUM('+прил 3'!H65)</f>
        <v>2008200</v>
      </c>
    </row>
    <row r="429" spans="1:7" s="344" customFormat="1" ht="24">
      <c r="A429" s="228" t="s">
        <v>130</v>
      </c>
      <c r="B429" s="223" t="s">
        <v>840</v>
      </c>
      <c r="C429" s="223"/>
      <c r="D429" s="324">
        <f>SUM(D430)</f>
        <v>0</v>
      </c>
      <c r="E429" s="324">
        <f>SUM(E430)</f>
        <v>0</v>
      </c>
      <c r="F429" s="324">
        <f>SUM(F430)</f>
        <v>0</v>
      </c>
      <c r="G429" s="324">
        <f>SUM(G430)</f>
        <v>334700</v>
      </c>
    </row>
    <row r="430" spans="1:7" s="344" customFormat="1" ht="48">
      <c r="A430" s="235" t="s">
        <v>159</v>
      </c>
      <c r="B430" s="223" t="s">
        <v>840</v>
      </c>
      <c r="C430" s="223" t="s">
        <v>100</v>
      </c>
      <c r="D430" s="324">
        <v>0</v>
      </c>
      <c r="E430" s="324">
        <v>0</v>
      </c>
      <c r="F430" s="324"/>
      <c r="G430" s="324">
        <f>SUM('+прил 3'!H78)</f>
        <v>334700</v>
      </c>
    </row>
    <row r="431" spans="1:7" s="344" customFormat="1" ht="24">
      <c r="A431" s="336" t="s">
        <v>87</v>
      </c>
      <c r="B431" s="223" t="s">
        <v>403</v>
      </c>
      <c r="C431" s="223"/>
      <c r="D431" s="324">
        <f>SUM(D432:D433)</f>
        <v>197241</v>
      </c>
      <c r="E431" s="324">
        <f>SUM(E432:E433)</f>
        <v>197241</v>
      </c>
      <c r="F431" s="324">
        <f>SUM(F432:F433)</f>
        <v>97000</v>
      </c>
      <c r="G431" s="324">
        <f>SUM(G432:G433)</f>
        <v>197241</v>
      </c>
    </row>
    <row r="432" spans="1:7" s="344" customFormat="1" ht="48">
      <c r="A432" s="336" t="s">
        <v>159</v>
      </c>
      <c r="B432" s="223" t="s">
        <v>403</v>
      </c>
      <c r="C432" s="223" t="s">
        <v>100</v>
      </c>
      <c r="D432" s="324">
        <f>SUM('+прил 3'!F80)</f>
        <v>97000</v>
      </c>
      <c r="E432" s="324">
        <f>SUM('+прил 3'!G80)</f>
        <v>97000</v>
      </c>
      <c r="F432" s="324">
        <f>SUM('+прил 3'!H80)</f>
        <v>97000</v>
      </c>
      <c r="G432" s="324">
        <f>SUM('+прил 3'!H80)</f>
        <v>97000</v>
      </c>
    </row>
    <row r="433" spans="1:7" s="344" customFormat="1" ht="24">
      <c r="A433" s="235" t="s">
        <v>65</v>
      </c>
      <c r="B433" s="223" t="s">
        <v>403</v>
      </c>
      <c r="C433" s="223" t="s">
        <v>103</v>
      </c>
      <c r="D433" s="324">
        <f>SUM('+прил 3'!F81)</f>
        <v>100241</v>
      </c>
      <c r="E433" s="324">
        <f>SUM('+прил 3'!G81)</f>
        <v>100241</v>
      </c>
      <c r="F433" s="324"/>
      <c r="G433" s="324">
        <f>SUM('+прил 3'!H81)</f>
        <v>100241</v>
      </c>
    </row>
    <row r="434" spans="1:7" s="344" customFormat="1" ht="36">
      <c r="A434" s="228" t="s">
        <v>462</v>
      </c>
      <c r="B434" s="223" t="s">
        <v>866</v>
      </c>
      <c r="C434" s="223"/>
      <c r="D434" s="324">
        <f>SUM(D435)</f>
        <v>0</v>
      </c>
      <c r="E434" s="324">
        <f>SUM(E435)</f>
        <v>0</v>
      </c>
      <c r="F434" s="324">
        <f>SUM(F435)</f>
        <v>0</v>
      </c>
      <c r="G434" s="324">
        <f>SUM(G435)</f>
        <v>334700</v>
      </c>
    </row>
    <row r="435" spans="1:7" s="344" customFormat="1" ht="48">
      <c r="A435" s="235" t="s">
        <v>159</v>
      </c>
      <c r="B435" s="223" t="s">
        <v>866</v>
      </c>
      <c r="C435" s="223" t="s">
        <v>100</v>
      </c>
      <c r="D435" s="324">
        <v>0</v>
      </c>
      <c r="E435" s="324">
        <v>0</v>
      </c>
      <c r="F435" s="324"/>
      <c r="G435" s="324">
        <f>SUM('+прил 3'!H83)</f>
        <v>334700</v>
      </c>
    </row>
    <row r="436" spans="1:7" s="344" customFormat="1" ht="24">
      <c r="A436" s="228" t="s">
        <v>455</v>
      </c>
      <c r="B436" s="203" t="s">
        <v>333</v>
      </c>
      <c r="C436" s="214"/>
      <c r="D436" s="324">
        <f>SUM(D437)</f>
        <v>309665</v>
      </c>
      <c r="E436" s="324">
        <f>SUM(E437)</f>
        <v>309665</v>
      </c>
      <c r="F436" s="324">
        <f>SUM(F437)</f>
        <v>309665</v>
      </c>
      <c r="G436" s="324">
        <f>SUM(G437)</f>
        <v>309665</v>
      </c>
    </row>
    <row r="437" spans="1:7" s="344" customFormat="1" ht="24">
      <c r="A437" s="235" t="s">
        <v>65</v>
      </c>
      <c r="B437" s="203" t="s">
        <v>333</v>
      </c>
      <c r="C437" s="214" t="s">
        <v>103</v>
      </c>
      <c r="D437" s="324">
        <f>SUM('+прил 3'!F562)</f>
        <v>309665</v>
      </c>
      <c r="E437" s="324">
        <f>SUM('+прил 3'!G562)</f>
        <v>309665</v>
      </c>
      <c r="F437" s="324">
        <f>SUM('+прил 3'!H562)</f>
        <v>309665</v>
      </c>
      <c r="G437" s="324">
        <f>SUM('+прил 3'!H562)</f>
        <v>309665</v>
      </c>
    </row>
    <row r="438" spans="1:7" s="344" customFormat="1" ht="48">
      <c r="A438" s="228" t="s">
        <v>471</v>
      </c>
      <c r="B438" s="203" t="s">
        <v>334</v>
      </c>
      <c r="C438" s="214"/>
      <c r="D438" s="324">
        <f>SUM(D439)</f>
        <v>33470</v>
      </c>
      <c r="E438" s="324">
        <f>SUM(E439)</f>
        <v>33470</v>
      </c>
      <c r="F438" s="324">
        <f>SUM(F439)</f>
        <v>33470</v>
      </c>
      <c r="G438" s="324">
        <f>SUM(G439)</f>
        <v>33470</v>
      </c>
    </row>
    <row r="439" spans="1:7" s="344" customFormat="1" ht="48">
      <c r="A439" s="235" t="s">
        <v>159</v>
      </c>
      <c r="B439" s="203" t="s">
        <v>334</v>
      </c>
      <c r="C439" s="214" t="s">
        <v>100</v>
      </c>
      <c r="D439" s="324">
        <f>SUM('+прил 3'!F564)</f>
        <v>33470</v>
      </c>
      <c r="E439" s="324">
        <f>SUM('+прил 3'!G564)</f>
        <v>33470</v>
      </c>
      <c r="F439" s="324">
        <f>SUM('+прил 3'!H564)</f>
        <v>33470</v>
      </c>
      <c r="G439" s="324">
        <f>SUM('+прил 3'!H564)</f>
        <v>33470</v>
      </c>
    </row>
    <row r="440" spans="1:7" s="344" customFormat="1" ht="12">
      <c r="A440" s="353" t="s">
        <v>867</v>
      </c>
      <c r="B440" s="351"/>
      <c r="C440" s="352"/>
      <c r="D440" s="354">
        <f aca="true" t="shared" si="29" ref="D440:G441">SUM(D441)</f>
        <v>3349000</v>
      </c>
      <c r="E440" s="354">
        <f t="shared" si="29"/>
        <v>0</v>
      </c>
      <c r="F440" s="354">
        <f t="shared" si="29"/>
        <v>0</v>
      </c>
      <c r="G440" s="354">
        <f t="shared" si="29"/>
        <v>0</v>
      </c>
    </row>
    <row r="441" spans="1:7" s="344" customFormat="1" ht="12">
      <c r="A441" s="235" t="s">
        <v>868</v>
      </c>
      <c r="B441" s="214" t="s">
        <v>869</v>
      </c>
      <c r="C441" s="214"/>
      <c r="D441" s="324">
        <f t="shared" si="29"/>
        <v>3349000</v>
      </c>
      <c r="E441" s="324">
        <f t="shared" si="29"/>
        <v>0</v>
      </c>
      <c r="F441" s="324">
        <f t="shared" si="29"/>
        <v>0</v>
      </c>
      <c r="G441" s="324">
        <f t="shared" si="29"/>
        <v>0</v>
      </c>
    </row>
    <row r="442" spans="1:7" s="344" customFormat="1" ht="12">
      <c r="A442" s="235" t="s">
        <v>105</v>
      </c>
      <c r="B442" s="214" t="s">
        <v>869</v>
      </c>
      <c r="C442" s="214" t="s">
        <v>104</v>
      </c>
      <c r="D442" s="324">
        <f>SUM('+прил 3'!F92)</f>
        <v>3349000</v>
      </c>
      <c r="E442" s="324">
        <f>SUM('+прил 3'!G92)</f>
        <v>0</v>
      </c>
      <c r="F442" s="324">
        <f>SUM('+прил 3'!H92)</f>
        <v>0</v>
      </c>
      <c r="G442" s="324">
        <f>SUM('+прил 3'!I92)</f>
        <v>0</v>
      </c>
    </row>
    <row r="443" spans="1:7" s="344" customFormat="1" ht="12">
      <c r="A443" s="303" t="s">
        <v>162</v>
      </c>
      <c r="B443" s="310" t="s">
        <v>201</v>
      </c>
      <c r="C443" s="304"/>
      <c r="D443" s="306">
        <f aca="true" t="shared" si="30" ref="D443:G444">SUM(D444)</f>
        <v>500000</v>
      </c>
      <c r="E443" s="306">
        <f t="shared" si="30"/>
        <v>500000</v>
      </c>
      <c r="F443" s="306">
        <f t="shared" si="30"/>
        <v>0</v>
      </c>
      <c r="G443" s="306">
        <f t="shared" si="30"/>
        <v>500000</v>
      </c>
    </row>
    <row r="444" spans="1:7" ht="18" customHeight="1">
      <c r="A444" s="216" t="s">
        <v>84</v>
      </c>
      <c r="B444" s="213" t="s">
        <v>202</v>
      </c>
      <c r="C444" s="214"/>
      <c r="D444" s="215">
        <f t="shared" si="30"/>
        <v>500000</v>
      </c>
      <c r="E444" s="215">
        <f t="shared" si="30"/>
        <v>500000</v>
      </c>
      <c r="F444" s="215">
        <f t="shared" si="30"/>
        <v>0</v>
      </c>
      <c r="G444" s="215">
        <f t="shared" si="30"/>
        <v>500000</v>
      </c>
    </row>
    <row r="445" spans="1:7" ht="15" customHeight="1">
      <c r="A445" s="216" t="s">
        <v>105</v>
      </c>
      <c r="B445" s="213" t="s">
        <v>202</v>
      </c>
      <c r="C445" s="214" t="s">
        <v>104</v>
      </c>
      <c r="D445" s="215">
        <f>SUM('+прил 3'!F97)</f>
        <v>500000</v>
      </c>
      <c r="E445" s="215">
        <f>SUM('+прил 3'!G97)</f>
        <v>500000</v>
      </c>
      <c r="F445" s="233"/>
      <c r="G445" s="444">
        <f>SUM('+прил 3'!H97)</f>
        <v>500000</v>
      </c>
    </row>
    <row r="446" spans="1:7" s="344" customFormat="1" ht="24.75" customHeight="1">
      <c r="A446" s="303" t="s">
        <v>139</v>
      </c>
      <c r="B446" s="310" t="s">
        <v>217</v>
      </c>
      <c r="C446" s="304"/>
      <c r="D446" s="306">
        <f>SUM(D447+D514)</f>
        <v>36890882.49</v>
      </c>
      <c r="E446" s="306">
        <f>SUM(E447+E514)</f>
        <v>34650737</v>
      </c>
      <c r="F446" s="306">
        <f>SUM(F447+F514)</f>
        <v>86320338</v>
      </c>
      <c r="G446" s="306">
        <f>SUM(G447+G514)</f>
        <v>588291161</v>
      </c>
    </row>
    <row r="447" spans="1:7" ht="26.25" customHeight="1">
      <c r="A447" s="212" t="s">
        <v>140</v>
      </c>
      <c r="B447" s="213" t="s">
        <v>218</v>
      </c>
      <c r="C447" s="214"/>
      <c r="D447" s="215">
        <f>SUM(D448+D453+D456+D459+D460+D462+D464+D466+D468+D471+D473+D475+D478+D480+D483+D485+D488+D490+D492+D497+D500+D503+D506+D508+D510+D512)</f>
        <v>36890882.49</v>
      </c>
      <c r="E447" s="215">
        <f>SUM(E448+E453+E456+E458+E460+E462+E464+E466+E468+E471+E473+E475+E478+E480+E483+E485+E488+E490+E492+E497+E500+E503+E506+E508+E510+E512)</f>
        <v>34650737</v>
      </c>
      <c r="F447" s="215">
        <f>SUM(F448+F453+F456+F458+F460+F462+F464+F466+F468+F471+F473+F475+F478+F480+F483+F485+F488+F490+F492+F497+F500+F503+F506+F508+F510+F512)</f>
        <v>86320338</v>
      </c>
      <c r="G447" s="215">
        <f>SUM(G448+G453+G456+G458+G460+G462+G464+G466+G468+G471+G473+G475+G478+G480+G483+G485+G488+G490+G492+G497+G500+G503+G506+G508+G510+G512)</f>
        <v>585231541</v>
      </c>
    </row>
    <row r="448" spans="1:7" ht="27" customHeight="1">
      <c r="A448" s="235" t="s">
        <v>163</v>
      </c>
      <c r="B448" s="213" t="s">
        <v>219</v>
      </c>
      <c r="C448" s="214"/>
      <c r="D448" s="215">
        <f>SUM(D449:D452)</f>
        <v>34472765</v>
      </c>
      <c r="E448" s="215">
        <f>SUM(E449:E452)</f>
        <v>34452765</v>
      </c>
      <c r="F448" s="215">
        <f>SUM(F449:F452)</f>
        <v>34452765</v>
      </c>
      <c r="G448" s="215">
        <f>SUM(G449:G452)</f>
        <v>139023529</v>
      </c>
    </row>
    <row r="449" spans="1:7" ht="48.75" customHeight="1">
      <c r="A449" s="235" t="s">
        <v>159</v>
      </c>
      <c r="B449" s="213" t="s">
        <v>219</v>
      </c>
      <c r="C449" s="214" t="s">
        <v>100</v>
      </c>
      <c r="D449" s="215">
        <f>SUM('+прил 3'!F166+'+прил 3'!F192+'+прил 3'!F314+'+прил 3'!F408+'+прил 3'!F501)</f>
        <v>28061993</v>
      </c>
      <c r="E449" s="215">
        <f>SUM('+прил 3'!G166)</f>
        <v>28191993</v>
      </c>
      <c r="F449" s="215">
        <f>SUM('+прил 3'!G166+'+прил 3'!G192+'+прил 3'!G314+'+прил 3'!G408+'+прил 3'!G501+'+прил 3'!G548)</f>
        <v>28191993</v>
      </c>
      <c r="G449" s="215">
        <f>SUM('+прил 3'!H166+'+прил 3'!H192+'+прил 3'!H314+'+прил 3'!H408+'+прил 3'!H501+'+прил 3'!H548)</f>
        <v>68957389</v>
      </c>
    </row>
    <row r="450" spans="1:7" ht="26.25" customHeight="1">
      <c r="A450" s="235" t="s">
        <v>65</v>
      </c>
      <c r="B450" s="213" t="s">
        <v>219</v>
      </c>
      <c r="C450" s="214" t="s">
        <v>103</v>
      </c>
      <c r="D450" s="215">
        <f>SUM('+прил 3'!F167)</f>
        <v>6247000</v>
      </c>
      <c r="E450" s="215">
        <f>SUM('+прил 3'!G167)</f>
        <v>6097000</v>
      </c>
      <c r="F450" s="215">
        <f>SUM('+прил 3'!G167+'+прил 3'!G315+'+прил 3'!G409+'+прил 3'!G502+'+прил 3'!G549)</f>
        <v>6097000</v>
      </c>
      <c r="G450" s="215">
        <f>SUM('+прил 3'!H167+'+прил 3'!H315+'+прил 3'!H409+'+прил 3'!H502+'+прил 3'!H549)</f>
        <v>60283221</v>
      </c>
    </row>
    <row r="451" spans="1:7" ht="22.5" customHeight="1">
      <c r="A451" s="235" t="s">
        <v>389</v>
      </c>
      <c r="B451" s="213" t="s">
        <v>219</v>
      </c>
      <c r="C451" s="214" t="s">
        <v>167</v>
      </c>
      <c r="D451" s="215">
        <v>0</v>
      </c>
      <c r="E451" s="215">
        <v>0</v>
      </c>
      <c r="F451" s="215"/>
      <c r="G451" s="215">
        <f>SUM('+прил 3'!H466)</f>
        <v>5126764</v>
      </c>
    </row>
    <row r="452" spans="1:7" ht="15.75" customHeight="1">
      <c r="A452" s="235" t="s">
        <v>105</v>
      </c>
      <c r="B452" s="213" t="s">
        <v>219</v>
      </c>
      <c r="C452" s="214" t="s">
        <v>104</v>
      </c>
      <c r="D452" s="215">
        <f>SUM('+прил 3'!F168+'+прил 3'!F316+'+прил 3'!F550)</f>
        <v>163772</v>
      </c>
      <c r="E452" s="215">
        <f>SUM('+прил 3'!F550+'+прил 3'!F316+'+прил 3'!F168)</f>
        <v>163772</v>
      </c>
      <c r="F452" s="215">
        <f>SUM('+прил 3'!G550+'+прил 3'!G316+'+прил 3'!G168)</f>
        <v>163772</v>
      </c>
      <c r="G452" s="215">
        <f>SUM('+прил 3'!H168+'+прил 3'!H316+'+прил 3'!H410+'+прил 3'!H550)</f>
        <v>4656155</v>
      </c>
    </row>
    <row r="453" spans="1:7" ht="12.75" customHeight="1">
      <c r="A453" s="228" t="s">
        <v>58</v>
      </c>
      <c r="B453" s="213" t="s">
        <v>994</v>
      </c>
      <c r="C453" s="214"/>
      <c r="D453" s="215">
        <f>SUM(D454:D455)</f>
        <v>0</v>
      </c>
      <c r="E453" s="215">
        <f>SUM(E454:E455)</f>
        <v>0</v>
      </c>
      <c r="F453" s="215">
        <f>SUM(F454:F455)</f>
        <v>7500</v>
      </c>
      <c r="G453" s="215">
        <f>SUM(G454:G455)</f>
        <v>7500</v>
      </c>
    </row>
    <row r="454" spans="1:7" ht="25.5" customHeight="1">
      <c r="A454" s="235" t="s">
        <v>65</v>
      </c>
      <c r="B454" s="213" t="s">
        <v>994</v>
      </c>
      <c r="C454" s="214" t="s">
        <v>103</v>
      </c>
      <c r="D454" s="215">
        <f>SUM('+прил 3'!F504)</f>
        <v>0</v>
      </c>
      <c r="E454" s="215">
        <f>SUM('+прил 3'!G504)</f>
        <v>0</v>
      </c>
      <c r="F454" s="215">
        <f>SUM('+прил 3'!H504)</f>
        <v>6000</v>
      </c>
      <c r="G454" s="215">
        <f>SUM('+прил 3'!H504)</f>
        <v>6000</v>
      </c>
    </row>
    <row r="455" spans="1:7" ht="15" customHeight="1">
      <c r="A455" s="235" t="s">
        <v>124</v>
      </c>
      <c r="B455" s="213" t="s">
        <v>994</v>
      </c>
      <c r="C455" s="214" t="s">
        <v>123</v>
      </c>
      <c r="D455" s="215">
        <f>SUM('+прил 3'!F505)</f>
        <v>0</v>
      </c>
      <c r="E455" s="215">
        <f>SUM('+прил 3'!G505)</f>
        <v>0</v>
      </c>
      <c r="F455" s="215">
        <f>SUM('+прил 3'!H505)</f>
        <v>1500</v>
      </c>
      <c r="G455" s="215">
        <f>SUM('+прил 3'!H505)</f>
        <v>1500</v>
      </c>
    </row>
    <row r="456" spans="1:7" ht="39" customHeight="1">
      <c r="A456" s="235" t="s">
        <v>12</v>
      </c>
      <c r="B456" s="213" t="s">
        <v>970</v>
      </c>
      <c r="C456" s="214"/>
      <c r="D456" s="215">
        <f>SUM(D457)</f>
        <v>0</v>
      </c>
      <c r="E456" s="215">
        <f>SUM(E457)</f>
        <v>0</v>
      </c>
      <c r="F456" s="215">
        <f>SUM(F457)</f>
        <v>70000</v>
      </c>
      <c r="G456" s="215">
        <f>SUM(G457)</f>
        <v>70000</v>
      </c>
    </row>
    <row r="457" spans="1:7" ht="25.5" customHeight="1">
      <c r="A457" s="235" t="s">
        <v>65</v>
      </c>
      <c r="B457" s="213" t="s">
        <v>970</v>
      </c>
      <c r="C457" s="214" t="s">
        <v>103</v>
      </c>
      <c r="D457" s="215">
        <f>SUM('+прил 3'!F194)</f>
        <v>0</v>
      </c>
      <c r="E457" s="215">
        <f>SUM('+прил 3'!G194)</f>
        <v>0</v>
      </c>
      <c r="F457" s="215">
        <f>SUM('+прил 3'!H194)</f>
        <v>70000</v>
      </c>
      <c r="G457" s="215">
        <f>SUM('+прил 3'!H194)</f>
        <v>70000</v>
      </c>
    </row>
    <row r="458" spans="1:7" ht="38.25" customHeight="1">
      <c r="A458" s="235" t="s">
        <v>417</v>
      </c>
      <c r="B458" s="213" t="s">
        <v>980</v>
      </c>
      <c r="C458" s="214"/>
      <c r="D458" s="215">
        <f>SUM(D459)</f>
        <v>0</v>
      </c>
      <c r="E458" s="215">
        <f>SUM(E459)</f>
        <v>0</v>
      </c>
      <c r="F458" s="215">
        <f>SUM(F459)</f>
        <v>0</v>
      </c>
      <c r="G458" s="215">
        <f>SUM(G459)</f>
        <v>100000</v>
      </c>
    </row>
    <row r="459" spans="1:7" ht="27" customHeight="1">
      <c r="A459" s="235" t="s">
        <v>65</v>
      </c>
      <c r="B459" s="213" t="s">
        <v>980</v>
      </c>
      <c r="C459" s="214" t="s">
        <v>103</v>
      </c>
      <c r="D459" s="215">
        <v>0</v>
      </c>
      <c r="E459" s="215">
        <v>0</v>
      </c>
      <c r="F459" s="215"/>
      <c r="G459" s="215">
        <f>SUM('+прил 3'!H412)</f>
        <v>100000</v>
      </c>
    </row>
    <row r="460" spans="1:7" ht="22.5" customHeight="1">
      <c r="A460" s="235" t="s">
        <v>492</v>
      </c>
      <c r="B460" s="213" t="s">
        <v>981</v>
      </c>
      <c r="C460" s="214"/>
      <c r="D460" s="215">
        <f>SUM(D461)</f>
        <v>0</v>
      </c>
      <c r="E460" s="215">
        <f>SUM(E461)</f>
        <v>0</v>
      </c>
      <c r="F460" s="215">
        <f>SUM(F461)</f>
        <v>0</v>
      </c>
      <c r="G460" s="215">
        <f>SUM(G461)</f>
        <v>2634899</v>
      </c>
    </row>
    <row r="461" spans="1:7" ht="30" customHeight="1">
      <c r="A461" s="235" t="s">
        <v>65</v>
      </c>
      <c r="B461" s="213" t="s">
        <v>981</v>
      </c>
      <c r="C461" s="214" t="s">
        <v>103</v>
      </c>
      <c r="D461" s="215">
        <v>0</v>
      </c>
      <c r="E461" s="215">
        <v>0</v>
      </c>
      <c r="F461" s="215"/>
      <c r="G461" s="215">
        <f>SUM('+прил 3'!H414)</f>
        <v>2634899</v>
      </c>
    </row>
    <row r="462" spans="1:7" ht="37.5" customHeight="1">
      <c r="A462" s="235" t="s">
        <v>483</v>
      </c>
      <c r="B462" s="213" t="s">
        <v>972</v>
      </c>
      <c r="C462" s="214"/>
      <c r="D462" s="215">
        <f>SUM(D463)</f>
        <v>0</v>
      </c>
      <c r="E462" s="215">
        <f>SUM(E463)</f>
        <v>0</v>
      </c>
      <c r="F462" s="215">
        <f>SUM(F463)</f>
        <v>0</v>
      </c>
      <c r="G462" s="215">
        <f>SUM(G463)</f>
        <v>600000</v>
      </c>
    </row>
    <row r="463" spans="1:7" ht="24.75" customHeight="1">
      <c r="A463" s="235" t="s">
        <v>65</v>
      </c>
      <c r="B463" s="213" t="s">
        <v>972</v>
      </c>
      <c r="C463" s="214" t="s">
        <v>103</v>
      </c>
      <c r="D463" s="215">
        <v>0</v>
      </c>
      <c r="E463" s="215">
        <v>0</v>
      </c>
      <c r="F463" s="215"/>
      <c r="G463" s="215">
        <f>SUM('+прил 3'!H318)</f>
        <v>600000</v>
      </c>
    </row>
    <row r="464" spans="1:7" ht="28.5" customHeight="1">
      <c r="A464" s="235" t="s">
        <v>487</v>
      </c>
      <c r="B464" s="213" t="s">
        <v>973</v>
      </c>
      <c r="C464" s="214"/>
      <c r="D464" s="215">
        <f>SUM(D465)</f>
        <v>0</v>
      </c>
      <c r="E464" s="215">
        <f>SUM(E465)</f>
        <v>0</v>
      </c>
      <c r="F464" s="215">
        <f>SUM(F465)</f>
        <v>0</v>
      </c>
      <c r="G464" s="215">
        <f>SUM(G465)</f>
        <v>9170375</v>
      </c>
    </row>
    <row r="465" spans="1:7" ht="26.25" customHeight="1">
      <c r="A465" s="235" t="s">
        <v>65</v>
      </c>
      <c r="B465" s="213" t="s">
        <v>973</v>
      </c>
      <c r="C465" s="214" t="s">
        <v>103</v>
      </c>
      <c r="D465" s="215">
        <v>0</v>
      </c>
      <c r="E465" s="215">
        <v>0</v>
      </c>
      <c r="F465" s="215"/>
      <c r="G465" s="215">
        <f>SUM('+прил 3'!H320)</f>
        <v>9170375</v>
      </c>
    </row>
    <row r="466" spans="1:7" ht="37.5" customHeight="1">
      <c r="A466" s="235" t="s">
        <v>496</v>
      </c>
      <c r="B466" s="213" t="s">
        <v>982</v>
      </c>
      <c r="C466" s="214"/>
      <c r="D466" s="215">
        <f>SUM(D467)</f>
        <v>0</v>
      </c>
      <c r="E466" s="215">
        <f>SUM(E467)</f>
        <v>0</v>
      </c>
      <c r="F466" s="215">
        <f>SUM(F467)</f>
        <v>0</v>
      </c>
      <c r="G466" s="215">
        <f>SUM(G467)</f>
        <v>95000</v>
      </c>
    </row>
    <row r="467" spans="1:7" ht="16.5" customHeight="1">
      <c r="A467" s="235" t="s">
        <v>124</v>
      </c>
      <c r="B467" s="213" t="s">
        <v>982</v>
      </c>
      <c r="C467" s="214" t="s">
        <v>123</v>
      </c>
      <c r="D467" s="215">
        <v>0</v>
      </c>
      <c r="E467" s="215">
        <v>0</v>
      </c>
      <c r="F467" s="215"/>
      <c r="G467" s="215">
        <f>SUM('+прил 3'!H416)</f>
        <v>95000</v>
      </c>
    </row>
    <row r="468" spans="1:7" ht="36" customHeight="1">
      <c r="A468" s="235" t="s">
        <v>756</v>
      </c>
      <c r="B468" s="213" t="s">
        <v>983</v>
      </c>
      <c r="C468" s="214"/>
      <c r="D468" s="215">
        <f>SUM(D469:D470)</f>
        <v>0</v>
      </c>
      <c r="E468" s="215">
        <f>SUM(E469:E470)</f>
        <v>0</v>
      </c>
      <c r="F468" s="215">
        <f>SUM(F469:F470)</f>
        <v>0</v>
      </c>
      <c r="G468" s="215">
        <f>SUM(G469:G470)</f>
        <v>468000</v>
      </c>
    </row>
    <row r="469" spans="1:7" ht="25.5" customHeight="1">
      <c r="A469" s="235" t="s">
        <v>65</v>
      </c>
      <c r="B469" s="213" t="s">
        <v>983</v>
      </c>
      <c r="C469" s="214" t="s">
        <v>103</v>
      </c>
      <c r="D469" s="215">
        <v>0</v>
      </c>
      <c r="E469" s="215">
        <v>0</v>
      </c>
      <c r="F469" s="215"/>
      <c r="G469" s="215">
        <f>SUM('+прил 3'!H418)</f>
        <v>431500</v>
      </c>
    </row>
    <row r="470" spans="1:7" ht="15" customHeight="1">
      <c r="A470" s="235" t="s">
        <v>124</v>
      </c>
      <c r="B470" s="213" t="s">
        <v>983</v>
      </c>
      <c r="C470" s="214" t="s">
        <v>123</v>
      </c>
      <c r="D470" s="215">
        <v>0</v>
      </c>
      <c r="E470" s="215">
        <v>0</v>
      </c>
      <c r="F470" s="215"/>
      <c r="G470" s="215">
        <f>SUM('+прил 3'!H419)</f>
        <v>36500</v>
      </c>
    </row>
    <row r="471" spans="1:7" ht="51" customHeight="1">
      <c r="A471" s="235" t="s">
        <v>782</v>
      </c>
      <c r="B471" s="213" t="s">
        <v>984</v>
      </c>
      <c r="C471" s="214"/>
      <c r="D471" s="215">
        <f>SUM(D472)</f>
        <v>0</v>
      </c>
      <c r="E471" s="215">
        <f>SUM(E472)</f>
        <v>0</v>
      </c>
      <c r="F471" s="215">
        <f>SUM(F472)</f>
        <v>0</v>
      </c>
      <c r="G471" s="215">
        <f>SUM(G472)</f>
        <v>6284000</v>
      </c>
    </row>
    <row r="472" spans="1:7" ht="25.5" customHeight="1">
      <c r="A472" s="235" t="s">
        <v>784</v>
      </c>
      <c r="B472" s="213" t="s">
        <v>984</v>
      </c>
      <c r="C472" s="214" t="s">
        <v>103</v>
      </c>
      <c r="D472" s="215">
        <v>0</v>
      </c>
      <c r="E472" s="215">
        <v>0</v>
      </c>
      <c r="F472" s="215"/>
      <c r="G472" s="215">
        <f>SUM('+прил 3'!H421)</f>
        <v>6284000</v>
      </c>
    </row>
    <row r="473" spans="1:7" ht="27" customHeight="1">
      <c r="A473" s="334" t="s">
        <v>714</v>
      </c>
      <c r="B473" s="213" t="s">
        <v>993</v>
      </c>
      <c r="C473" s="214"/>
      <c r="D473" s="215">
        <f>SUM(D474)</f>
        <v>0</v>
      </c>
      <c r="E473" s="215">
        <f>SUM(E474)</f>
        <v>0</v>
      </c>
      <c r="F473" s="215">
        <f>SUM(F474)</f>
        <v>0</v>
      </c>
      <c r="G473" s="215">
        <f>SUM(G474)</f>
        <v>13973970</v>
      </c>
    </row>
    <row r="474" spans="1:7" ht="29.25" customHeight="1">
      <c r="A474" s="334" t="s">
        <v>389</v>
      </c>
      <c r="B474" s="213" t="s">
        <v>993</v>
      </c>
      <c r="C474" s="214" t="s">
        <v>123</v>
      </c>
      <c r="D474" s="215">
        <v>0</v>
      </c>
      <c r="E474" s="215">
        <v>0</v>
      </c>
      <c r="F474" s="215"/>
      <c r="G474" s="215">
        <f>SUM('+прил 3'!H468)</f>
        <v>13973970</v>
      </c>
    </row>
    <row r="475" spans="1:7" ht="36" customHeight="1">
      <c r="A475" s="347" t="s">
        <v>964</v>
      </c>
      <c r="B475" s="203" t="s">
        <v>963</v>
      </c>
      <c r="C475" s="252"/>
      <c r="D475" s="215">
        <f>SUM(D476:D477)</f>
        <v>2187977.49</v>
      </c>
      <c r="E475" s="215">
        <f>SUM(E476:E477)</f>
        <v>0</v>
      </c>
      <c r="F475" s="215">
        <f>SUM(F476:F477)</f>
        <v>0</v>
      </c>
      <c r="G475" s="215">
        <f>SUM(G476:G477)</f>
        <v>0</v>
      </c>
    </row>
    <row r="476" spans="1:7" ht="49.5" customHeight="1">
      <c r="A476" s="348" t="s">
        <v>159</v>
      </c>
      <c r="B476" s="349" t="s">
        <v>963</v>
      </c>
      <c r="C476" s="350" t="s">
        <v>100</v>
      </c>
      <c r="D476" s="215">
        <f>SUM('+прил 3'!F170)</f>
        <v>1989977.49</v>
      </c>
      <c r="E476" s="215">
        <v>0</v>
      </c>
      <c r="F476" s="215"/>
      <c r="G476" s="215">
        <v>0</v>
      </c>
    </row>
    <row r="477" spans="1:7" ht="25.5" customHeight="1">
      <c r="A477" s="235" t="s">
        <v>65</v>
      </c>
      <c r="B477" s="203" t="s">
        <v>963</v>
      </c>
      <c r="C477" s="214" t="s">
        <v>103</v>
      </c>
      <c r="D477" s="215">
        <f>SUM('+прил 3'!F171)</f>
        <v>198000</v>
      </c>
      <c r="E477" s="215">
        <v>0</v>
      </c>
      <c r="F477" s="215"/>
      <c r="G477" s="215">
        <v>0</v>
      </c>
    </row>
    <row r="478" spans="1:7" ht="25.5" customHeight="1">
      <c r="A478" s="235" t="s">
        <v>481</v>
      </c>
      <c r="B478" s="213" t="s">
        <v>989</v>
      </c>
      <c r="C478" s="214"/>
      <c r="D478" s="215">
        <f>SUM(D479)</f>
        <v>0</v>
      </c>
      <c r="E478" s="215">
        <f>SUM(E479)</f>
        <v>0</v>
      </c>
      <c r="F478" s="215">
        <f>SUM(F479)</f>
        <v>0</v>
      </c>
      <c r="G478" s="215">
        <f>SUM(G479)</f>
        <v>11000000</v>
      </c>
    </row>
    <row r="479" spans="1:7" ht="24" customHeight="1">
      <c r="A479" s="235" t="s">
        <v>173</v>
      </c>
      <c r="B479" s="213" t="s">
        <v>989</v>
      </c>
      <c r="C479" s="214" t="s">
        <v>86</v>
      </c>
      <c r="D479" s="215">
        <v>0</v>
      </c>
      <c r="E479" s="215">
        <v>0</v>
      </c>
      <c r="F479" s="215"/>
      <c r="G479" s="215">
        <f>SUM('+прил 3'!H429)</f>
        <v>11000000</v>
      </c>
    </row>
    <row r="480" spans="1:7" ht="28.5" customHeight="1">
      <c r="A480" s="228" t="s">
        <v>59</v>
      </c>
      <c r="B480" s="213" t="s">
        <v>975</v>
      </c>
      <c r="C480" s="214"/>
      <c r="D480" s="215">
        <f>SUM(D481:D482)</f>
        <v>0</v>
      </c>
      <c r="E480" s="215">
        <f>SUM(E481:E482)</f>
        <v>0</v>
      </c>
      <c r="F480" s="215">
        <f>SUM(F481:F482)</f>
        <v>0</v>
      </c>
      <c r="G480" s="215">
        <f>SUM(G481:G482)</f>
        <v>2796000</v>
      </c>
    </row>
    <row r="481" spans="1:7" ht="48" customHeight="1">
      <c r="A481" s="235" t="s">
        <v>159</v>
      </c>
      <c r="B481" s="213" t="s">
        <v>975</v>
      </c>
      <c r="C481" s="214" t="s">
        <v>100</v>
      </c>
      <c r="D481" s="215">
        <f>SUM('+прил 3'!F324+'+прил 3'!F431)</f>
        <v>0</v>
      </c>
      <c r="E481" s="215">
        <f>SUM('+прил 3'!F324+'+прил 3'!F402)</f>
        <v>0</v>
      </c>
      <c r="F481" s="215">
        <f>SUM('+прил 3'!G324+'+прил 3'!G402)</f>
        <v>0</v>
      </c>
      <c r="G481" s="215">
        <f>SUM('+прил 3'!H324+'+прил 3'!H431)</f>
        <v>2326000</v>
      </c>
    </row>
    <row r="482" spans="1:7" ht="12" customHeight="1">
      <c r="A482" s="216" t="s">
        <v>124</v>
      </c>
      <c r="B482" s="213" t="s">
        <v>975</v>
      </c>
      <c r="C482" s="214" t="s">
        <v>123</v>
      </c>
      <c r="D482" s="215">
        <v>0</v>
      </c>
      <c r="E482" s="215">
        <v>0</v>
      </c>
      <c r="F482" s="215"/>
      <c r="G482" s="215">
        <f>SUM('+прил 3'!H432)</f>
        <v>470000</v>
      </c>
    </row>
    <row r="483" spans="1:7" ht="38.25" customHeight="1">
      <c r="A483" s="235" t="s">
        <v>1044</v>
      </c>
      <c r="B483" s="213" t="s">
        <v>990</v>
      </c>
      <c r="C483" s="214"/>
      <c r="D483" s="215">
        <f>SUM(D484)</f>
        <v>0</v>
      </c>
      <c r="E483" s="215">
        <f>SUM(E484)</f>
        <v>0</v>
      </c>
      <c r="F483" s="215">
        <f>SUM(F484)</f>
        <v>0</v>
      </c>
      <c r="G483" s="215">
        <f>SUM(G484)</f>
        <v>1667637</v>
      </c>
    </row>
    <row r="484" spans="1:7" ht="25.5" customHeight="1">
      <c r="A484" s="235" t="s">
        <v>65</v>
      </c>
      <c r="B484" s="213" t="s">
        <v>990</v>
      </c>
      <c r="C484" s="214" t="s">
        <v>103</v>
      </c>
      <c r="D484" s="215">
        <v>0</v>
      </c>
      <c r="E484" s="215">
        <v>0</v>
      </c>
      <c r="F484" s="215"/>
      <c r="G484" s="215">
        <f>SUM('+прил 3'!H434)</f>
        <v>1667637</v>
      </c>
    </row>
    <row r="485" spans="1:7" ht="50.25" customHeight="1">
      <c r="A485" s="228" t="s">
        <v>384</v>
      </c>
      <c r="B485" s="213" t="s">
        <v>991</v>
      </c>
      <c r="C485" s="214"/>
      <c r="D485" s="215">
        <f>SUM(D486:D487)</f>
        <v>0</v>
      </c>
      <c r="E485" s="215">
        <f>SUM(E486:E487)</f>
        <v>0</v>
      </c>
      <c r="F485" s="215">
        <f>SUM(F486:F487)</f>
        <v>0</v>
      </c>
      <c r="G485" s="215">
        <f>SUM(G486:G487)</f>
        <v>4168000</v>
      </c>
    </row>
    <row r="486" spans="1:7" ht="25.5" customHeight="1">
      <c r="A486" s="235" t="s">
        <v>65</v>
      </c>
      <c r="B486" s="213" t="s">
        <v>991</v>
      </c>
      <c r="C486" s="214" t="s">
        <v>103</v>
      </c>
      <c r="D486" s="215">
        <v>0</v>
      </c>
      <c r="E486" s="215">
        <v>0</v>
      </c>
      <c r="F486" s="215"/>
      <c r="G486" s="215">
        <f>SUM('+прил 3'!H436)</f>
        <v>2934000</v>
      </c>
    </row>
    <row r="487" spans="1:7" ht="12" customHeight="1">
      <c r="A487" s="235" t="s">
        <v>124</v>
      </c>
      <c r="B487" s="213" t="s">
        <v>991</v>
      </c>
      <c r="C487" s="214" t="s">
        <v>123</v>
      </c>
      <c r="D487" s="215">
        <v>0</v>
      </c>
      <c r="E487" s="215">
        <v>0</v>
      </c>
      <c r="F487" s="215"/>
      <c r="G487" s="215">
        <f>SUM('+прил 3'!H437)</f>
        <v>1234000</v>
      </c>
    </row>
    <row r="488" spans="1:7" ht="36.75" customHeight="1">
      <c r="A488" s="235" t="s">
        <v>477</v>
      </c>
      <c r="B488" s="213" t="s">
        <v>988</v>
      </c>
      <c r="C488" s="214"/>
      <c r="D488" s="215">
        <f>SUM(D489)</f>
        <v>0</v>
      </c>
      <c r="E488" s="215">
        <f>SUM(E489)</f>
        <v>0</v>
      </c>
      <c r="F488" s="215">
        <f>SUM(F489)</f>
        <v>0</v>
      </c>
      <c r="G488" s="215">
        <f>SUM(G489)</f>
        <v>11273103</v>
      </c>
    </row>
    <row r="489" spans="1:7" ht="27" customHeight="1">
      <c r="A489" s="235" t="s">
        <v>65</v>
      </c>
      <c r="B489" s="213" t="s">
        <v>988</v>
      </c>
      <c r="C489" s="214" t="s">
        <v>103</v>
      </c>
      <c r="D489" s="215">
        <v>0</v>
      </c>
      <c r="E489" s="215">
        <v>0</v>
      </c>
      <c r="F489" s="215"/>
      <c r="G489" s="215">
        <f>SUM('+прил 3'!H427)</f>
        <v>11273103</v>
      </c>
    </row>
    <row r="490" spans="1:7" ht="39" customHeight="1">
      <c r="A490" s="235" t="s">
        <v>501</v>
      </c>
      <c r="B490" s="213" t="s">
        <v>1037</v>
      </c>
      <c r="C490" s="214"/>
      <c r="D490" s="215">
        <f>SUM(D491)</f>
        <v>0</v>
      </c>
      <c r="E490" s="215">
        <f>SUM(E491)</f>
        <v>0</v>
      </c>
      <c r="F490" s="215">
        <f>SUM(F491)</f>
        <v>0</v>
      </c>
      <c r="G490" s="215">
        <f>SUM(G491)</f>
        <v>16092720</v>
      </c>
    </row>
    <row r="491" spans="1:7" ht="51.75" customHeight="1">
      <c r="A491" s="235" t="s">
        <v>159</v>
      </c>
      <c r="B491" s="213" t="s">
        <v>1037</v>
      </c>
      <c r="C491" s="214" t="s">
        <v>100</v>
      </c>
      <c r="D491" s="215">
        <v>0</v>
      </c>
      <c r="E491" s="215">
        <v>0</v>
      </c>
      <c r="F491" s="215"/>
      <c r="G491" s="215">
        <f>SUM('+прил 3'!H442)</f>
        <v>16092720</v>
      </c>
    </row>
    <row r="492" spans="1:7" ht="48" customHeight="1">
      <c r="A492" s="235" t="s">
        <v>780</v>
      </c>
      <c r="B492" s="213" t="s">
        <v>977</v>
      </c>
      <c r="C492" s="214"/>
      <c r="D492" s="215">
        <f>SUM(D493:D496)</f>
        <v>0</v>
      </c>
      <c r="E492" s="215">
        <f>SUM(E493:E496)</f>
        <v>0</v>
      </c>
      <c r="F492" s="215">
        <f>SUM(F493:F496)</f>
        <v>0</v>
      </c>
      <c r="G492" s="215">
        <f>SUM(G493:G496)</f>
        <v>21633253</v>
      </c>
    </row>
    <row r="493" spans="1:7" ht="54" customHeight="1">
      <c r="A493" s="235" t="s">
        <v>159</v>
      </c>
      <c r="B493" s="213" t="s">
        <v>977</v>
      </c>
      <c r="C493" s="214" t="s">
        <v>100</v>
      </c>
      <c r="D493" s="215">
        <v>0</v>
      </c>
      <c r="E493" s="215">
        <v>0</v>
      </c>
      <c r="F493" s="215"/>
      <c r="G493" s="215">
        <f>SUM('+прил 3'!H329+'+прил 3'!H444)</f>
        <v>16522303</v>
      </c>
    </row>
    <row r="494" spans="1:7" ht="21.75" customHeight="1">
      <c r="A494" s="235" t="s">
        <v>65</v>
      </c>
      <c r="B494" s="213" t="s">
        <v>977</v>
      </c>
      <c r="C494" s="214" t="s">
        <v>103</v>
      </c>
      <c r="D494" s="215">
        <v>0</v>
      </c>
      <c r="E494" s="215">
        <v>0</v>
      </c>
      <c r="F494" s="215"/>
      <c r="G494" s="215">
        <f>SUM('+прил 3'!H445)</f>
        <v>10950</v>
      </c>
    </row>
    <row r="495" spans="1:7" ht="16.5" customHeight="1">
      <c r="A495" s="235" t="s">
        <v>124</v>
      </c>
      <c r="B495" s="213" t="s">
        <v>977</v>
      </c>
      <c r="C495" s="214" t="s">
        <v>123</v>
      </c>
      <c r="D495" s="215">
        <v>0</v>
      </c>
      <c r="E495" s="215">
        <v>0</v>
      </c>
      <c r="F495" s="215"/>
      <c r="G495" s="215">
        <f>SUM('+прил 3'!H330+'+прил 3'!H446)</f>
        <v>4812000</v>
      </c>
    </row>
    <row r="496" spans="1:7" ht="23.25" customHeight="1">
      <c r="A496" s="334" t="s">
        <v>389</v>
      </c>
      <c r="B496" s="213" t="s">
        <v>977</v>
      </c>
      <c r="C496" s="214" t="s">
        <v>167</v>
      </c>
      <c r="D496" s="215">
        <v>0</v>
      </c>
      <c r="E496" s="215">
        <v>0</v>
      </c>
      <c r="F496" s="215"/>
      <c r="G496" s="215">
        <f>SUM('+прил 3'!H470)</f>
        <v>288000</v>
      </c>
    </row>
    <row r="497" spans="1:7" ht="54" customHeight="1">
      <c r="A497" s="235" t="s">
        <v>788</v>
      </c>
      <c r="B497" s="213" t="s">
        <v>995</v>
      </c>
      <c r="C497" s="214"/>
      <c r="D497" s="215">
        <f>SUM(D498:D499)</f>
        <v>0</v>
      </c>
      <c r="E497" s="215">
        <f>SUM(E498:E499)</f>
        <v>0</v>
      </c>
      <c r="F497" s="215">
        <f>SUM(F498:F499)</f>
        <v>0</v>
      </c>
      <c r="G497" s="215">
        <f>SUM(G498:G499)</f>
        <v>1404229</v>
      </c>
    </row>
    <row r="498" spans="1:7" ht="48.75" customHeight="1">
      <c r="A498" s="235" t="s">
        <v>159</v>
      </c>
      <c r="B498" s="213" t="s">
        <v>995</v>
      </c>
      <c r="C498" s="214" t="s">
        <v>103</v>
      </c>
      <c r="D498" s="215">
        <v>0</v>
      </c>
      <c r="E498" s="215">
        <v>0</v>
      </c>
      <c r="F498" s="215"/>
      <c r="G498" s="215">
        <f>SUM('+прил 3'!H545)</f>
        <v>933429</v>
      </c>
    </row>
    <row r="499" spans="1:7" ht="14.25" customHeight="1">
      <c r="A499" s="235" t="s">
        <v>124</v>
      </c>
      <c r="B499" s="213" t="s">
        <v>995</v>
      </c>
      <c r="C499" s="214" t="s">
        <v>123</v>
      </c>
      <c r="D499" s="215">
        <v>0</v>
      </c>
      <c r="E499" s="215">
        <v>0</v>
      </c>
      <c r="F499" s="215"/>
      <c r="G499" s="215">
        <f>SUM('+прил 3'!H546)</f>
        <v>470800</v>
      </c>
    </row>
    <row r="500" spans="1:7" ht="78" customHeight="1">
      <c r="A500" s="228" t="s">
        <v>463</v>
      </c>
      <c r="B500" s="203" t="s">
        <v>976</v>
      </c>
      <c r="C500" s="214"/>
      <c r="D500" s="224">
        <f>SUM(D501:D502)</f>
        <v>0</v>
      </c>
      <c r="E500" s="224">
        <f>SUM(E501:E502)</f>
        <v>0</v>
      </c>
      <c r="F500" s="224">
        <f>SUM(F501:F502)</f>
        <v>51592101</v>
      </c>
      <c r="G500" s="224">
        <f>SUM(G501:G502)</f>
        <v>51592101</v>
      </c>
    </row>
    <row r="501" spans="1:7" ht="49.5" customHeight="1">
      <c r="A501" s="235" t="s">
        <v>159</v>
      </c>
      <c r="B501" s="203" t="s">
        <v>976</v>
      </c>
      <c r="C501" s="214" t="s">
        <v>100</v>
      </c>
      <c r="D501" s="224">
        <v>0</v>
      </c>
      <c r="E501" s="233">
        <v>0</v>
      </c>
      <c r="F501" s="233">
        <v>51084999</v>
      </c>
      <c r="G501" s="215">
        <f>SUM('+прил 3'!H326)</f>
        <v>51084999</v>
      </c>
    </row>
    <row r="502" spans="1:7" ht="23.25" customHeight="1">
      <c r="A502" s="235" t="s">
        <v>65</v>
      </c>
      <c r="B502" s="203" t="s">
        <v>976</v>
      </c>
      <c r="C502" s="214" t="s">
        <v>103</v>
      </c>
      <c r="D502" s="224">
        <v>0</v>
      </c>
      <c r="E502" s="233">
        <v>0</v>
      </c>
      <c r="F502" s="233">
        <v>507102</v>
      </c>
      <c r="G502" s="215">
        <f>SUM('+прил 3'!H327)</f>
        <v>507102</v>
      </c>
    </row>
    <row r="503" spans="1:7" ht="74.25" customHeight="1">
      <c r="A503" s="228" t="s">
        <v>469</v>
      </c>
      <c r="B503" s="213" t="s">
        <v>1038</v>
      </c>
      <c r="C503" s="214"/>
      <c r="D503" s="215">
        <f>SUM(D504:D505)</f>
        <v>0</v>
      </c>
      <c r="E503" s="215">
        <f>SUM(E504:E505)</f>
        <v>0</v>
      </c>
      <c r="F503" s="215">
        <f>SUM(F504:F505)</f>
        <v>0</v>
      </c>
      <c r="G503" s="215">
        <f>SUM(G504:G505)</f>
        <v>289037837</v>
      </c>
    </row>
    <row r="504" spans="1:7" ht="54" customHeight="1">
      <c r="A504" s="235" t="s">
        <v>159</v>
      </c>
      <c r="B504" s="213" t="s">
        <v>1038</v>
      </c>
      <c r="C504" s="214" t="s">
        <v>103</v>
      </c>
      <c r="D504" s="215">
        <v>0</v>
      </c>
      <c r="E504" s="215">
        <v>0</v>
      </c>
      <c r="F504" s="215"/>
      <c r="G504" s="215">
        <f>SUM('+прил 3'!H439)</f>
        <v>282161900</v>
      </c>
    </row>
    <row r="505" spans="1:7" ht="23.25" customHeight="1">
      <c r="A505" s="235" t="s">
        <v>65</v>
      </c>
      <c r="B505" s="213" t="s">
        <v>1038</v>
      </c>
      <c r="C505" s="214" t="s">
        <v>123</v>
      </c>
      <c r="D505" s="215">
        <v>0</v>
      </c>
      <c r="E505" s="215">
        <v>0</v>
      </c>
      <c r="F505" s="215"/>
      <c r="G505" s="215">
        <f>SUM('+прил 3'!H440)</f>
        <v>6875937</v>
      </c>
    </row>
    <row r="506" spans="1:7" ht="26.25" customHeight="1">
      <c r="A506" s="228" t="s">
        <v>422</v>
      </c>
      <c r="B506" s="203" t="s">
        <v>1039</v>
      </c>
      <c r="C506" s="214"/>
      <c r="D506" s="215">
        <f>SUM(D507:D507)</f>
        <v>0</v>
      </c>
      <c r="E506" s="215">
        <f>SUM(E507:E507)</f>
        <v>0</v>
      </c>
      <c r="F506" s="215">
        <f>SUM(F507:F507)</f>
        <v>0</v>
      </c>
      <c r="G506" s="215">
        <f>SUM(G507:G507)</f>
        <v>303073</v>
      </c>
    </row>
    <row r="507" spans="1:7" ht="51" customHeight="1">
      <c r="A507" s="235" t="s">
        <v>159</v>
      </c>
      <c r="B507" s="203" t="s">
        <v>1039</v>
      </c>
      <c r="C507" s="214" t="s">
        <v>100</v>
      </c>
      <c r="D507" s="215">
        <v>0</v>
      </c>
      <c r="E507" s="215">
        <v>0</v>
      </c>
      <c r="F507" s="215"/>
      <c r="G507" s="215">
        <f>SUM('+прил 3'!H402+'+прил 3'!H322)</f>
        <v>303073</v>
      </c>
    </row>
    <row r="508" spans="1:7" ht="53.25" customHeight="1">
      <c r="A508" s="228" t="s">
        <v>464</v>
      </c>
      <c r="B508" s="203" t="s">
        <v>1040</v>
      </c>
      <c r="C508" s="214"/>
      <c r="D508" s="215">
        <f>SUM(D509)</f>
        <v>0</v>
      </c>
      <c r="E508" s="215">
        <f>SUM(E509)</f>
        <v>0</v>
      </c>
      <c r="F508" s="215">
        <f>SUM(F509)</f>
        <v>0</v>
      </c>
      <c r="G508" s="215">
        <f>SUM(G509)</f>
        <v>1012061</v>
      </c>
    </row>
    <row r="509" spans="1:7" ht="27" customHeight="1">
      <c r="A509" s="235" t="s">
        <v>65</v>
      </c>
      <c r="B509" s="203" t="s">
        <v>1040</v>
      </c>
      <c r="C509" s="214" t="s">
        <v>103</v>
      </c>
      <c r="D509" s="215">
        <v>0</v>
      </c>
      <c r="E509" s="215">
        <v>0</v>
      </c>
      <c r="F509" s="215"/>
      <c r="G509" s="215">
        <f>SUM('+прил 3'!H404)</f>
        <v>1012061</v>
      </c>
    </row>
    <row r="510" spans="1:7" ht="52.5" customHeight="1">
      <c r="A510" s="228" t="s">
        <v>465</v>
      </c>
      <c r="B510" s="203" t="s">
        <v>1041</v>
      </c>
      <c r="C510" s="214"/>
      <c r="D510" s="215">
        <f>SUM(D511)</f>
        <v>0</v>
      </c>
      <c r="E510" s="215">
        <f>SUM(E511)</f>
        <v>0</v>
      </c>
      <c r="F510" s="215">
        <f>SUM(F511)</f>
        <v>0</v>
      </c>
      <c r="G510" s="215">
        <f>SUM(G511)</f>
        <v>626282</v>
      </c>
    </row>
    <row r="511" spans="1:7" ht="24" customHeight="1">
      <c r="A511" s="235" t="s">
        <v>65</v>
      </c>
      <c r="B511" s="203" t="s">
        <v>1041</v>
      </c>
      <c r="C511" s="214" t="s">
        <v>103</v>
      </c>
      <c r="D511" s="215">
        <v>0</v>
      </c>
      <c r="E511" s="215">
        <v>0</v>
      </c>
      <c r="F511" s="215"/>
      <c r="G511" s="215">
        <f>SUM('+прил 3'!H406)</f>
        <v>626282</v>
      </c>
    </row>
    <row r="512" spans="1:7" ht="37.5" customHeight="1">
      <c r="A512" s="216" t="s">
        <v>88</v>
      </c>
      <c r="B512" s="203" t="s">
        <v>776</v>
      </c>
      <c r="C512" s="214"/>
      <c r="D512" s="215">
        <f>SUM(D513)</f>
        <v>230140</v>
      </c>
      <c r="E512" s="215">
        <f>SUM(E513)</f>
        <v>197972</v>
      </c>
      <c r="F512" s="215">
        <f>SUM(F513)</f>
        <v>197972</v>
      </c>
      <c r="G512" s="215">
        <f>SUM(G513)</f>
        <v>197972</v>
      </c>
    </row>
    <row r="513" spans="1:7" ht="52.5" customHeight="1">
      <c r="A513" s="216" t="s">
        <v>396</v>
      </c>
      <c r="B513" s="203" t="s">
        <v>776</v>
      </c>
      <c r="C513" s="214" t="s">
        <v>100</v>
      </c>
      <c r="D513" s="215">
        <f>SUM('+прил 3'!F164)</f>
        <v>230140</v>
      </c>
      <c r="E513" s="215">
        <f>SUM('+прил 3'!G164)</f>
        <v>197972</v>
      </c>
      <c r="F513" s="215">
        <f>SUM('+прил 3'!H164)</f>
        <v>197972</v>
      </c>
      <c r="G513" s="215">
        <f>SUM('+прил 3'!H164)</f>
        <v>197972</v>
      </c>
    </row>
    <row r="514" spans="1:7" ht="15.75" customHeight="1">
      <c r="A514" s="228" t="s">
        <v>926</v>
      </c>
      <c r="B514" s="203" t="s">
        <v>985</v>
      </c>
      <c r="C514" s="214"/>
      <c r="D514" s="215">
        <f aca="true" t="shared" si="31" ref="D514:G516">SUM(D515)</f>
        <v>0</v>
      </c>
      <c r="E514" s="215">
        <f t="shared" si="31"/>
        <v>0</v>
      </c>
      <c r="F514" s="215">
        <f t="shared" si="31"/>
        <v>0</v>
      </c>
      <c r="G514" s="215">
        <f t="shared" si="31"/>
        <v>3059620</v>
      </c>
    </row>
    <row r="515" spans="1:7" ht="24.75" customHeight="1">
      <c r="A515" s="228" t="s">
        <v>927</v>
      </c>
      <c r="B515" s="203" t="s">
        <v>986</v>
      </c>
      <c r="C515" s="214"/>
      <c r="D515" s="215">
        <f t="shared" si="31"/>
        <v>0</v>
      </c>
      <c r="E515" s="215">
        <f t="shared" si="31"/>
        <v>0</v>
      </c>
      <c r="F515" s="215">
        <f t="shared" si="31"/>
        <v>0</v>
      </c>
      <c r="G515" s="215">
        <f t="shared" si="31"/>
        <v>3059620</v>
      </c>
    </row>
    <row r="516" spans="1:7" ht="51.75" customHeight="1">
      <c r="A516" s="228" t="s">
        <v>931</v>
      </c>
      <c r="B516" s="213" t="s">
        <v>1042</v>
      </c>
      <c r="C516" s="214"/>
      <c r="D516" s="215">
        <f t="shared" si="31"/>
        <v>0</v>
      </c>
      <c r="E516" s="215">
        <f t="shared" si="31"/>
        <v>0</v>
      </c>
      <c r="F516" s="215">
        <f t="shared" si="31"/>
        <v>0</v>
      </c>
      <c r="G516" s="215">
        <f t="shared" si="31"/>
        <v>3059620</v>
      </c>
    </row>
    <row r="517" spans="1:7" ht="48.75" customHeight="1">
      <c r="A517" s="228" t="s">
        <v>159</v>
      </c>
      <c r="B517" s="213" t="s">
        <v>1042</v>
      </c>
      <c r="C517" s="214" t="s">
        <v>100</v>
      </c>
      <c r="D517" s="215">
        <v>0</v>
      </c>
      <c r="E517" s="215">
        <v>0</v>
      </c>
      <c r="F517" s="215"/>
      <c r="G517" s="215">
        <f>SUM('+прил 3'!H425)</f>
        <v>3059620</v>
      </c>
    </row>
    <row r="518" spans="1:2" ht="12">
      <c r="A518" s="239"/>
      <c r="B518" s="337"/>
    </row>
  </sheetData>
  <sheetProtection/>
  <mergeCells count="7">
    <mergeCell ref="A1:A6"/>
    <mergeCell ref="B1:G5"/>
    <mergeCell ref="A7:G11"/>
    <mergeCell ref="A13:A14"/>
    <mergeCell ref="B13:B14"/>
    <mergeCell ref="C13:C14"/>
    <mergeCell ref="D13:G13"/>
  </mergeCells>
  <printOptions/>
  <pageMargins left="0.5905511811023623" right="0.4724409448818898" top="0.35433070866141736" bottom="0.35433070866141736" header="0.31496062992125984" footer="0.31496062992125984"/>
  <pageSetup fitToHeight="0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19"/>
  <sheetViews>
    <sheetView tabSelected="1" view="pageBreakPreview" zoomScale="49" zoomScaleNormal="33" zoomScaleSheetLayoutView="49" zoomScalePageLayoutView="0" workbookViewId="0" topLeftCell="G1">
      <selection activeCell="A3" sqref="A3:AJ3"/>
    </sheetView>
  </sheetViews>
  <sheetFormatPr defaultColWidth="9.140625" defaultRowHeight="15"/>
  <cols>
    <col min="1" max="1" width="6.7109375" style="93" customWidth="1"/>
    <col min="2" max="2" width="45.00390625" style="93" customWidth="1"/>
    <col min="3" max="3" width="26.140625" style="94" customWidth="1"/>
    <col min="4" max="4" width="32.421875" style="95" customWidth="1"/>
    <col min="5" max="5" width="24.57421875" style="95" customWidth="1"/>
    <col min="6" max="6" width="31.57421875" style="95" customWidth="1"/>
    <col min="7" max="8" width="28.00390625" style="94" customWidth="1"/>
    <col min="9" max="9" width="19.8515625" style="96" customWidth="1"/>
    <col min="10" max="10" width="2.421875" style="96" customWidth="1"/>
    <col min="11" max="11" width="0.2890625" style="94" hidden="1" customWidth="1"/>
    <col min="12" max="12" width="23.57421875" style="94" customWidth="1"/>
    <col min="13" max="13" width="30.57421875" style="96" customWidth="1"/>
    <col min="14" max="16" width="24.7109375" style="96" customWidth="1"/>
    <col min="17" max="17" width="34.7109375" style="96" customWidth="1"/>
    <col min="18" max="18" width="54.00390625" style="96" customWidth="1"/>
    <col min="19" max="19" width="0.13671875" style="96" hidden="1" customWidth="1"/>
    <col min="20" max="20" width="0.71875" style="96" hidden="1" customWidth="1"/>
    <col min="21" max="21" width="0.2890625" style="96" hidden="1" customWidth="1"/>
    <col min="22" max="22" width="4.7109375" style="96" hidden="1" customWidth="1"/>
    <col min="23" max="23" width="9.8515625" style="96" hidden="1" customWidth="1"/>
    <col min="24" max="26" width="10.00390625" style="96" hidden="1" customWidth="1"/>
    <col min="27" max="27" width="0.2890625" style="96" hidden="1" customWidth="1"/>
    <col min="28" max="28" width="1.7109375" style="96" hidden="1" customWidth="1"/>
    <col min="29" max="29" width="1.8515625" style="96" hidden="1" customWidth="1"/>
    <col min="30" max="30" width="2.28125" style="96" hidden="1" customWidth="1"/>
    <col min="31" max="31" width="7.8515625" style="96" hidden="1" customWidth="1"/>
    <col min="32" max="32" width="28.8515625" style="96" customWidth="1"/>
    <col min="33" max="33" width="28.421875" style="96" customWidth="1"/>
    <col min="34" max="34" width="10.8515625" style="96" hidden="1" customWidth="1"/>
    <col min="35" max="35" width="4.28125" style="96" hidden="1" customWidth="1"/>
    <col min="36" max="36" width="0.2890625" style="96" customWidth="1"/>
    <col min="37" max="16384" width="9.140625" style="97" customWidth="1"/>
  </cols>
  <sheetData>
    <row r="1" ht="29.25" customHeight="1"/>
    <row r="2" spans="1:36" ht="178.5" customHeight="1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417" t="s">
        <v>1062</v>
      </c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</row>
    <row r="3" spans="1:36" ht="146.25" customHeight="1">
      <c r="A3" s="419" t="s">
        <v>886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</row>
    <row r="4" spans="1:36" s="102" customFormat="1" ht="409.5" customHeight="1">
      <c r="A4" s="429" t="s">
        <v>802</v>
      </c>
      <c r="B4" s="429" t="s">
        <v>803</v>
      </c>
      <c r="C4" s="429" t="s">
        <v>887</v>
      </c>
      <c r="D4" s="429" t="s">
        <v>804</v>
      </c>
      <c r="E4" s="429" t="s">
        <v>805</v>
      </c>
      <c r="F4" s="429" t="s">
        <v>806</v>
      </c>
      <c r="G4" s="402" t="s">
        <v>807</v>
      </c>
      <c r="H4" s="403"/>
      <c r="I4" s="403"/>
      <c r="J4" s="403"/>
      <c r="K4" s="403"/>
      <c r="L4" s="403"/>
      <c r="M4" s="422" t="s">
        <v>808</v>
      </c>
      <c r="N4" s="423"/>
      <c r="O4" s="424" t="s">
        <v>1049</v>
      </c>
      <c r="P4" s="425"/>
      <c r="Q4" s="426"/>
      <c r="R4" s="135" t="s">
        <v>809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427" t="s">
        <v>810</v>
      </c>
      <c r="AG4" s="427"/>
      <c r="AH4" s="427"/>
      <c r="AI4" s="427"/>
      <c r="AJ4" s="428"/>
    </row>
    <row r="5" spans="1:36" s="102" customFormat="1" ht="224.25" customHeight="1">
      <c r="A5" s="429"/>
      <c r="B5" s="429"/>
      <c r="C5" s="429"/>
      <c r="D5" s="429"/>
      <c r="E5" s="429"/>
      <c r="F5" s="429"/>
      <c r="G5" s="101" t="s">
        <v>811</v>
      </c>
      <c r="H5" s="137" t="s">
        <v>812</v>
      </c>
      <c r="I5" s="416" t="s">
        <v>1050</v>
      </c>
      <c r="J5" s="416"/>
      <c r="K5" s="416"/>
      <c r="L5" s="416"/>
      <c r="M5" s="416" t="s">
        <v>888</v>
      </c>
      <c r="N5" s="416"/>
      <c r="O5" s="137" t="s">
        <v>811</v>
      </c>
      <c r="P5" s="137" t="s">
        <v>1051</v>
      </c>
      <c r="Q5" s="137" t="s">
        <v>1052</v>
      </c>
      <c r="R5" s="137" t="s">
        <v>1029</v>
      </c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02" t="s">
        <v>1053</v>
      </c>
      <c r="AG5" s="403"/>
      <c r="AH5" s="403"/>
      <c r="AI5" s="403"/>
      <c r="AJ5" s="404"/>
    </row>
    <row r="6" spans="1:36" s="104" customFormat="1" ht="45" customHeight="1">
      <c r="A6" s="429"/>
      <c r="B6" s="429"/>
      <c r="C6" s="429"/>
      <c r="D6" s="429"/>
      <c r="E6" s="429"/>
      <c r="F6" s="429"/>
      <c r="G6" s="405" t="s">
        <v>813</v>
      </c>
      <c r="H6" s="406"/>
      <c r="I6" s="406"/>
      <c r="J6" s="407"/>
      <c r="K6" s="407"/>
      <c r="L6" s="407"/>
      <c r="M6" s="408" t="s">
        <v>814</v>
      </c>
      <c r="N6" s="409"/>
      <c r="O6" s="410">
        <v>3</v>
      </c>
      <c r="P6" s="411"/>
      <c r="Q6" s="412"/>
      <c r="R6" s="103" t="s">
        <v>815</v>
      </c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4">
        <v>5</v>
      </c>
      <c r="AG6" s="414"/>
      <c r="AH6" s="414"/>
      <c r="AI6" s="414"/>
      <c r="AJ6" s="415"/>
    </row>
    <row r="7" spans="1:36" s="106" customFormat="1" ht="132.75" customHeight="1">
      <c r="A7" s="431" t="s">
        <v>816</v>
      </c>
      <c r="B7" s="432"/>
      <c r="C7" s="105">
        <f aca="true" t="shared" si="0" ref="C7:I7">SUM(C8:C17)</f>
        <v>18996</v>
      </c>
      <c r="D7" s="360">
        <f t="shared" si="0"/>
        <v>13962573</v>
      </c>
      <c r="E7" s="360">
        <f t="shared" si="0"/>
        <v>629610</v>
      </c>
      <c r="F7" s="360">
        <f aca="true" t="shared" si="1" ref="F7:F17">SUM(I7+R7+AF7+O7)</f>
        <v>13332963</v>
      </c>
      <c r="G7" s="360">
        <f t="shared" si="0"/>
        <v>4749000</v>
      </c>
      <c r="H7" s="360">
        <f t="shared" si="0"/>
        <v>490910</v>
      </c>
      <c r="I7" s="433">
        <f t="shared" si="0"/>
        <v>4258090</v>
      </c>
      <c r="J7" s="434"/>
      <c r="K7" s="434"/>
      <c r="L7" s="434"/>
      <c r="M7" s="433">
        <f>SUM(M8:M17)</f>
        <v>138700</v>
      </c>
      <c r="N7" s="435"/>
      <c r="O7" s="360">
        <f>SUM(O8:O17)</f>
        <v>1480813</v>
      </c>
      <c r="P7" s="360">
        <f>SUM(P8:P17)</f>
        <v>1036570</v>
      </c>
      <c r="Q7" s="360">
        <f>SUM(Q8:Q17)</f>
        <v>444243</v>
      </c>
      <c r="R7" s="360">
        <f>SUM(R8:R17)</f>
        <v>769960</v>
      </c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00">
        <f>SUM(AF8:AJ17)</f>
        <v>6824100</v>
      </c>
      <c r="AG7" s="401"/>
      <c r="AH7" s="138"/>
      <c r="AI7" s="138"/>
      <c r="AJ7" s="139"/>
    </row>
    <row r="8" spans="1:36" s="106" customFormat="1" ht="48" customHeight="1">
      <c r="A8" s="140" t="s">
        <v>813</v>
      </c>
      <c r="B8" s="141" t="s">
        <v>817</v>
      </c>
      <c r="C8" s="142">
        <v>478</v>
      </c>
      <c r="D8" s="107">
        <f>SUM(E8+F8)</f>
        <v>1302350</v>
      </c>
      <c r="E8" s="107">
        <f aca="true" t="shared" si="2" ref="E8:E17">SUM(H8+M8)</f>
        <v>15840</v>
      </c>
      <c r="F8" s="360">
        <f t="shared" si="1"/>
        <v>1286510</v>
      </c>
      <c r="G8" s="108">
        <f aca="true" t="shared" si="3" ref="G8:G17">SUM(H8:L8)</f>
        <v>391180</v>
      </c>
      <c r="H8" s="109">
        <v>12350</v>
      </c>
      <c r="I8" s="396">
        <v>378830</v>
      </c>
      <c r="J8" s="396"/>
      <c r="K8" s="396"/>
      <c r="L8" s="396"/>
      <c r="M8" s="396">
        <v>3490</v>
      </c>
      <c r="N8" s="397"/>
      <c r="O8" s="360">
        <f>SUM(P8:Q8)</f>
        <v>0</v>
      </c>
      <c r="P8" s="359">
        <v>0</v>
      </c>
      <c r="Q8" s="359">
        <v>0</v>
      </c>
      <c r="R8" s="109">
        <v>624280</v>
      </c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3">
        <v>283400</v>
      </c>
      <c r="AG8" s="394"/>
      <c r="AH8" s="394"/>
      <c r="AI8" s="394"/>
      <c r="AJ8" s="395"/>
    </row>
    <row r="9" spans="1:36" s="106" customFormat="1" ht="45.75" customHeight="1">
      <c r="A9" s="140" t="s">
        <v>814</v>
      </c>
      <c r="B9" s="141" t="s">
        <v>818</v>
      </c>
      <c r="C9" s="142">
        <v>1695</v>
      </c>
      <c r="D9" s="107">
        <f aca="true" t="shared" si="4" ref="D9:D17">SUM(E9+F9)</f>
        <v>2303535</v>
      </c>
      <c r="E9" s="107">
        <f t="shared" si="2"/>
        <v>56200</v>
      </c>
      <c r="F9" s="360">
        <f t="shared" si="1"/>
        <v>2247335</v>
      </c>
      <c r="G9" s="108">
        <f t="shared" si="3"/>
        <v>496370</v>
      </c>
      <c r="H9" s="109">
        <v>43800</v>
      </c>
      <c r="I9" s="396">
        <v>452570</v>
      </c>
      <c r="J9" s="396"/>
      <c r="K9" s="396"/>
      <c r="L9" s="396"/>
      <c r="M9" s="396">
        <v>12400</v>
      </c>
      <c r="N9" s="397"/>
      <c r="O9" s="360">
        <f>SUM(P9:Q9)</f>
        <v>460745</v>
      </c>
      <c r="P9" s="359">
        <v>322522</v>
      </c>
      <c r="Q9" s="359">
        <v>138223</v>
      </c>
      <c r="R9" s="109">
        <v>36420</v>
      </c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3">
        <v>1297600</v>
      </c>
      <c r="AG9" s="394"/>
      <c r="AH9" s="394"/>
      <c r="AI9" s="394"/>
      <c r="AJ9" s="395"/>
    </row>
    <row r="10" spans="1:36" s="106" customFormat="1" ht="48" customHeight="1">
      <c r="A10" s="140" t="s">
        <v>819</v>
      </c>
      <c r="B10" s="141" t="s">
        <v>820</v>
      </c>
      <c r="C10" s="142">
        <v>4869</v>
      </c>
      <c r="D10" s="107">
        <f t="shared" si="4"/>
        <v>2789596</v>
      </c>
      <c r="E10" s="107">
        <f t="shared" si="2"/>
        <v>161380</v>
      </c>
      <c r="F10" s="360">
        <f t="shared" si="1"/>
        <v>2628216</v>
      </c>
      <c r="G10" s="108">
        <f t="shared" si="3"/>
        <v>1184310</v>
      </c>
      <c r="H10" s="109">
        <v>125830</v>
      </c>
      <c r="I10" s="396">
        <v>1058480</v>
      </c>
      <c r="J10" s="396"/>
      <c r="K10" s="396"/>
      <c r="L10" s="396"/>
      <c r="M10" s="396">
        <v>35550</v>
      </c>
      <c r="N10" s="397"/>
      <c r="O10" s="360">
        <f aca="true" t="shared" si="5" ref="O10:O17">SUM(P10:Q10)</f>
        <v>154296</v>
      </c>
      <c r="P10" s="359">
        <v>108007</v>
      </c>
      <c r="Q10" s="359">
        <v>46289</v>
      </c>
      <c r="R10" s="109">
        <v>12140</v>
      </c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3">
        <v>1403300</v>
      </c>
      <c r="AG10" s="394"/>
      <c r="AH10" s="394"/>
      <c r="AI10" s="394"/>
      <c r="AJ10" s="395"/>
    </row>
    <row r="11" spans="1:36" s="106" customFormat="1" ht="45" customHeight="1">
      <c r="A11" s="140" t="s">
        <v>815</v>
      </c>
      <c r="B11" s="141" t="s">
        <v>821</v>
      </c>
      <c r="C11" s="142">
        <v>1703</v>
      </c>
      <c r="D11" s="107">
        <f t="shared" si="4"/>
        <v>1033445</v>
      </c>
      <c r="E11" s="107">
        <f t="shared" si="2"/>
        <v>56440</v>
      </c>
      <c r="F11" s="360">
        <f t="shared" si="1"/>
        <v>977005</v>
      </c>
      <c r="G11" s="108">
        <f t="shared" si="3"/>
        <v>450110</v>
      </c>
      <c r="H11" s="109">
        <v>44010</v>
      </c>
      <c r="I11" s="396">
        <v>406100</v>
      </c>
      <c r="J11" s="396"/>
      <c r="K11" s="396"/>
      <c r="L11" s="396"/>
      <c r="M11" s="396">
        <v>12430</v>
      </c>
      <c r="N11" s="397"/>
      <c r="O11" s="360">
        <f t="shared" si="5"/>
        <v>117865</v>
      </c>
      <c r="P11" s="359">
        <v>82505</v>
      </c>
      <c r="Q11" s="359">
        <v>35360</v>
      </c>
      <c r="R11" s="109">
        <v>12140</v>
      </c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3">
        <v>440900</v>
      </c>
      <c r="AG11" s="394"/>
      <c r="AH11" s="394"/>
      <c r="AI11" s="394"/>
      <c r="AJ11" s="395"/>
    </row>
    <row r="12" spans="1:36" s="106" customFormat="1" ht="42.75" customHeight="1">
      <c r="A12" s="140" t="s">
        <v>822</v>
      </c>
      <c r="B12" s="141" t="s">
        <v>823</v>
      </c>
      <c r="C12" s="142">
        <v>959</v>
      </c>
      <c r="D12" s="107">
        <f t="shared" si="4"/>
        <v>1236153</v>
      </c>
      <c r="E12" s="107">
        <f t="shared" si="2"/>
        <v>31780</v>
      </c>
      <c r="F12" s="360">
        <f t="shared" si="1"/>
        <v>1204373</v>
      </c>
      <c r="G12" s="108">
        <f t="shared" si="3"/>
        <v>366820</v>
      </c>
      <c r="H12" s="109">
        <v>24780</v>
      </c>
      <c r="I12" s="396">
        <v>342040</v>
      </c>
      <c r="J12" s="396"/>
      <c r="K12" s="396"/>
      <c r="L12" s="396"/>
      <c r="M12" s="396">
        <v>7000</v>
      </c>
      <c r="N12" s="397"/>
      <c r="O12" s="360">
        <f t="shared" si="5"/>
        <v>109293</v>
      </c>
      <c r="P12" s="359">
        <v>76505</v>
      </c>
      <c r="Q12" s="359">
        <v>32788</v>
      </c>
      <c r="R12" s="109">
        <v>12140</v>
      </c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3">
        <v>740900</v>
      </c>
      <c r="AG12" s="394"/>
      <c r="AH12" s="394"/>
      <c r="AI12" s="394"/>
      <c r="AJ12" s="395"/>
    </row>
    <row r="13" spans="1:36" s="106" customFormat="1" ht="45" customHeight="1">
      <c r="A13" s="140" t="s">
        <v>824</v>
      </c>
      <c r="B13" s="141" t="s">
        <v>825</v>
      </c>
      <c r="C13" s="142">
        <v>260</v>
      </c>
      <c r="D13" s="107">
        <f t="shared" si="4"/>
        <v>926628</v>
      </c>
      <c r="E13" s="107">
        <f t="shared" si="2"/>
        <v>8620</v>
      </c>
      <c r="F13" s="360">
        <f t="shared" si="1"/>
        <v>918008</v>
      </c>
      <c r="G13" s="108">
        <f t="shared" si="3"/>
        <v>269260</v>
      </c>
      <c r="H13" s="109">
        <v>6720</v>
      </c>
      <c r="I13" s="396">
        <v>262540</v>
      </c>
      <c r="J13" s="396"/>
      <c r="K13" s="396"/>
      <c r="L13" s="396"/>
      <c r="M13" s="396">
        <v>1900</v>
      </c>
      <c r="N13" s="397"/>
      <c r="O13" s="360">
        <f t="shared" si="5"/>
        <v>248588</v>
      </c>
      <c r="P13" s="359">
        <v>174012</v>
      </c>
      <c r="Q13" s="359">
        <v>74576</v>
      </c>
      <c r="R13" s="109">
        <v>24280</v>
      </c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3">
        <v>382600</v>
      </c>
      <c r="AG13" s="394"/>
      <c r="AH13" s="394"/>
      <c r="AI13" s="394"/>
      <c r="AJ13" s="395"/>
    </row>
    <row r="14" spans="1:36" s="106" customFormat="1" ht="37.5" customHeight="1">
      <c r="A14" s="140" t="s">
        <v>826</v>
      </c>
      <c r="B14" s="141" t="s">
        <v>827</v>
      </c>
      <c r="C14" s="142">
        <v>577</v>
      </c>
      <c r="D14" s="107">
        <f t="shared" si="4"/>
        <v>529235</v>
      </c>
      <c r="E14" s="107">
        <f t="shared" si="2"/>
        <v>19120</v>
      </c>
      <c r="F14" s="360">
        <f t="shared" si="1"/>
        <v>510115</v>
      </c>
      <c r="G14" s="108">
        <f t="shared" si="3"/>
        <v>281980</v>
      </c>
      <c r="H14" s="109">
        <v>14910</v>
      </c>
      <c r="I14" s="396">
        <v>267070</v>
      </c>
      <c r="J14" s="396"/>
      <c r="K14" s="396"/>
      <c r="L14" s="396"/>
      <c r="M14" s="396">
        <v>4210</v>
      </c>
      <c r="N14" s="397"/>
      <c r="O14" s="360">
        <f t="shared" si="5"/>
        <v>75005</v>
      </c>
      <c r="P14" s="359">
        <v>52504</v>
      </c>
      <c r="Q14" s="359">
        <v>22501</v>
      </c>
      <c r="R14" s="109">
        <v>12140</v>
      </c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3">
        <v>155900</v>
      </c>
      <c r="AG14" s="394"/>
      <c r="AH14" s="394"/>
      <c r="AI14" s="394"/>
      <c r="AJ14" s="395"/>
    </row>
    <row r="15" spans="1:36" s="106" customFormat="1" ht="39.75" customHeight="1">
      <c r="A15" s="140" t="s">
        <v>828</v>
      </c>
      <c r="B15" s="141" t="s">
        <v>829</v>
      </c>
      <c r="C15" s="142">
        <v>636</v>
      </c>
      <c r="D15" s="107">
        <f t="shared" si="4"/>
        <v>779160</v>
      </c>
      <c r="E15" s="107">
        <f t="shared" si="2"/>
        <v>21080</v>
      </c>
      <c r="F15" s="360">
        <f t="shared" si="1"/>
        <v>758080</v>
      </c>
      <c r="G15" s="108">
        <f t="shared" si="3"/>
        <v>252640</v>
      </c>
      <c r="H15" s="109">
        <v>16440</v>
      </c>
      <c r="I15" s="396">
        <v>236200</v>
      </c>
      <c r="J15" s="396"/>
      <c r="K15" s="396"/>
      <c r="L15" s="396"/>
      <c r="M15" s="396">
        <v>4640</v>
      </c>
      <c r="N15" s="397"/>
      <c r="O15" s="360">
        <f t="shared" si="5"/>
        <v>0</v>
      </c>
      <c r="P15" s="359">
        <v>0</v>
      </c>
      <c r="Q15" s="359">
        <v>0</v>
      </c>
      <c r="R15" s="109">
        <v>24280</v>
      </c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3">
        <v>497600</v>
      </c>
      <c r="AG15" s="394"/>
      <c r="AH15" s="394"/>
      <c r="AI15" s="394"/>
      <c r="AJ15" s="395"/>
    </row>
    <row r="16" spans="1:36" s="106" customFormat="1" ht="43.5" customHeight="1">
      <c r="A16" s="140" t="s">
        <v>830</v>
      </c>
      <c r="B16" s="141" t="s">
        <v>831</v>
      </c>
      <c r="C16" s="142">
        <v>232</v>
      </c>
      <c r="D16" s="107">
        <f t="shared" si="4"/>
        <v>853655</v>
      </c>
      <c r="E16" s="107">
        <f t="shared" si="2"/>
        <v>7690</v>
      </c>
      <c r="F16" s="360">
        <f t="shared" si="1"/>
        <v>845965</v>
      </c>
      <c r="G16" s="108">
        <f t="shared" si="3"/>
        <v>116410</v>
      </c>
      <c r="H16" s="109">
        <v>6000</v>
      </c>
      <c r="I16" s="396">
        <v>110410</v>
      </c>
      <c r="J16" s="396"/>
      <c r="K16" s="396"/>
      <c r="L16" s="396"/>
      <c r="M16" s="396">
        <v>1690</v>
      </c>
      <c r="N16" s="397"/>
      <c r="O16" s="360">
        <f t="shared" si="5"/>
        <v>225015</v>
      </c>
      <c r="P16" s="359">
        <v>157511</v>
      </c>
      <c r="Q16" s="359">
        <v>67504</v>
      </c>
      <c r="R16" s="109">
        <v>12140</v>
      </c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3">
        <v>498400</v>
      </c>
      <c r="AG16" s="394"/>
      <c r="AH16" s="394"/>
      <c r="AI16" s="394"/>
      <c r="AJ16" s="395"/>
    </row>
    <row r="17" spans="1:36" s="106" customFormat="1" ht="75" customHeight="1">
      <c r="A17" s="140" t="s">
        <v>85</v>
      </c>
      <c r="B17" s="141" t="s">
        <v>832</v>
      </c>
      <c r="C17" s="142">
        <v>7587</v>
      </c>
      <c r="D17" s="107">
        <f t="shared" si="4"/>
        <v>2208816</v>
      </c>
      <c r="E17" s="107">
        <f t="shared" si="2"/>
        <v>251460</v>
      </c>
      <c r="F17" s="360">
        <f t="shared" si="1"/>
        <v>1957356</v>
      </c>
      <c r="G17" s="108">
        <f t="shared" si="3"/>
        <v>939920</v>
      </c>
      <c r="H17" s="109">
        <v>196070</v>
      </c>
      <c r="I17" s="396">
        <v>743850</v>
      </c>
      <c r="J17" s="396"/>
      <c r="K17" s="396"/>
      <c r="L17" s="396"/>
      <c r="M17" s="396">
        <v>55390</v>
      </c>
      <c r="N17" s="397"/>
      <c r="O17" s="360">
        <f t="shared" si="5"/>
        <v>90006</v>
      </c>
      <c r="P17" s="359">
        <v>63004</v>
      </c>
      <c r="Q17" s="359">
        <v>27002</v>
      </c>
      <c r="R17" s="109">
        <v>0</v>
      </c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3">
        <v>1123500</v>
      </c>
      <c r="AG17" s="394"/>
      <c r="AH17" s="394"/>
      <c r="AI17" s="394"/>
      <c r="AJ17" s="395"/>
    </row>
    <row r="18" spans="1:36" s="106" customFormat="1" ht="120" customHeight="1">
      <c r="A18" s="398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110"/>
      <c r="T18" s="111"/>
      <c r="U18" s="112"/>
      <c r="V18" s="112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3"/>
      <c r="AI18" s="113"/>
      <c r="AJ18" s="114"/>
    </row>
    <row r="19" spans="1:5" ht="27.75">
      <c r="A19" s="430"/>
      <c r="B19" s="418"/>
      <c r="C19" s="418"/>
      <c r="D19" s="418"/>
      <c r="E19" s="418"/>
    </row>
  </sheetData>
  <sheetProtection/>
  <mergeCells count="68">
    <mergeCell ref="E4:E6"/>
    <mergeCell ref="F4:F6"/>
    <mergeCell ref="I9:L9"/>
    <mergeCell ref="I10:L10"/>
    <mergeCell ref="M10:N10"/>
    <mergeCell ref="S10:AE10"/>
    <mergeCell ref="S5:AE5"/>
    <mergeCell ref="S7:AE7"/>
    <mergeCell ref="M16:N16"/>
    <mergeCell ref="S16:AE16"/>
    <mergeCell ref="S15:AE15"/>
    <mergeCell ref="A7:B7"/>
    <mergeCell ref="I7:L7"/>
    <mergeCell ref="I8:L8"/>
    <mergeCell ref="M7:N7"/>
    <mergeCell ref="I13:L13"/>
    <mergeCell ref="I14:L14"/>
    <mergeCell ref="M13:N13"/>
    <mergeCell ref="I11:L11"/>
    <mergeCell ref="I12:L12"/>
    <mergeCell ref="I17:L17"/>
    <mergeCell ref="A19:E19"/>
    <mergeCell ref="I15:L15"/>
    <mergeCell ref="I16:L16"/>
    <mergeCell ref="R2:AJ2"/>
    <mergeCell ref="A3:AJ3"/>
    <mergeCell ref="G4:L4"/>
    <mergeCell ref="M4:N4"/>
    <mergeCell ref="O4:Q4"/>
    <mergeCell ref="AF4:AJ4"/>
    <mergeCell ref="A4:A6"/>
    <mergeCell ref="B4:B6"/>
    <mergeCell ref="C4:C6"/>
    <mergeCell ref="D4:D6"/>
    <mergeCell ref="AF5:AJ5"/>
    <mergeCell ref="G6:L6"/>
    <mergeCell ref="M6:N6"/>
    <mergeCell ref="O6:Q6"/>
    <mergeCell ref="S6:AE6"/>
    <mergeCell ref="AF6:AJ6"/>
    <mergeCell ref="I5:L5"/>
    <mergeCell ref="M5:N5"/>
    <mergeCell ref="AF7:AG7"/>
    <mergeCell ref="M8:N8"/>
    <mergeCell ref="S8:AE8"/>
    <mergeCell ref="AF8:AJ8"/>
    <mergeCell ref="M9:N9"/>
    <mergeCell ref="S9:AE9"/>
    <mergeCell ref="AF9:AJ9"/>
    <mergeCell ref="AF15:AJ15"/>
    <mergeCell ref="AF10:AJ10"/>
    <mergeCell ref="M11:N11"/>
    <mergeCell ref="S11:AE11"/>
    <mergeCell ref="AF11:AJ11"/>
    <mergeCell ref="M12:N12"/>
    <mergeCell ref="S12:AE12"/>
    <mergeCell ref="AF12:AJ12"/>
    <mergeCell ref="S13:AE13"/>
    <mergeCell ref="AF16:AJ16"/>
    <mergeCell ref="M17:N17"/>
    <mergeCell ref="S17:AE17"/>
    <mergeCell ref="AF17:AJ17"/>
    <mergeCell ref="A18:R18"/>
    <mergeCell ref="AF13:AJ13"/>
    <mergeCell ref="M14:N14"/>
    <mergeCell ref="S14:AE14"/>
    <mergeCell ref="AF14:AJ14"/>
    <mergeCell ref="M15:N1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Psobr</cp:lastModifiedBy>
  <cp:lastPrinted>2023-06-21T14:11:38Z</cp:lastPrinted>
  <dcterms:created xsi:type="dcterms:W3CDTF">2011-10-10T13:40:01Z</dcterms:created>
  <dcterms:modified xsi:type="dcterms:W3CDTF">2023-06-21T14:13:16Z</dcterms:modified>
  <cp:category/>
  <cp:version/>
  <cp:contentType/>
  <cp:contentStatus/>
</cp:coreProperties>
</file>